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aingerfps\docs$\rcoff\My Documents\Class-ExecMBAstrat\2-M&amp;A-Alliances\"/>
    </mc:Choice>
  </mc:AlternateContent>
  <bookViews>
    <workbookView xWindow="360" yWindow="90" windowWidth="11295" windowHeight="7200"/>
  </bookViews>
  <sheets>
    <sheet name="EMBA" sheetId="1" r:id="rId1"/>
    <sheet name="EMBA-1" sheetId="2" r:id="rId2"/>
    <sheet name="ExecEd" sheetId="3" r:id="rId3"/>
    <sheet name="Mergers" sheetId="5" r:id="rId4"/>
    <sheet name="Past Results" sheetId="4" r:id="rId5"/>
  </sheets>
  <calcPr calcId="152511"/>
</workbook>
</file>

<file path=xl/calcChain.xml><?xml version="1.0" encoding="utf-8"?>
<calcChain xmlns="http://schemas.openxmlformats.org/spreadsheetml/2006/main">
  <c r="J62" i="5" l="1"/>
  <c r="J61" i="5"/>
  <c r="J60" i="5"/>
  <c r="J59" i="5"/>
  <c r="J58" i="5"/>
  <c r="J57" i="5"/>
  <c r="J56" i="5"/>
  <c r="J55" i="5"/>
  <c r="J54" i="5"/>
  <c r="J53" i="5"/>
  <c r="J52" i="5"/>
  <c r="J51" i="5"/>
  <c r="J50" i="5"/>
  <c r="A63" i="5"/>
  <c r="A62" i="5"/>
  <c r="A61" i="5"/>
  <c r="A60" i="5"/>
  <c r="A59" i="5"/>
  <c r="A58" i="5"/>
  <c r="A57" i="5"/>
  <c r="A56" i="5"/>
  <c r="A55" i="5"/>
  <c r="A54" i="5"/>
  <c r="A53" i="5"/>
  <c r="A52" i="5"/>
  <c r="G96" i="4" l="1"/>
  <c r="AI40" i="4" l="1"/>
  <c r="AH40" i="4"/>
  <c r="AG40" i="4"/>
  <c r="AF40" i="4"/>
  <c r="AE40" i="4"/>
  <c r="AD40" i="4"/>
  <c r="AC40" i="4"/>
  <c r="N40" i="4"/>
  <c r="M40" i="4"/>
  <c r="AB39" i="4"/>
  <c r="AA39" i="4"/>
  <c r="Z39" i="4"/>
  <c r="Y39" i="4"/>
  <c r="X39" i="4"/>
  <c r="W39" i="4"/>
  <c r="V39" i="4"/>
  <c r="N39" i="4"/>
  <c r="M39" i="4"/>
  <c r="U38" i="4"/>
  <c r="T38" i="4"/>
  <c r="S38" i="4"/>
  <c r="R38" i="4"/>
  <c r="Q38" i="4"/>
  <c r="P38" i="4"/>
  <c r="O38" i="4"/>
  <c r="N38" i="4"/>
  <c r="M38" i="4"/>
  <c r="AI37" i="4"/>
  <c r="AH37" i="4"/>
  <c r="AG37" i="4"/>
  <c r="AF37" i="4"/>
  <c r="AE37" i="4"/>
  <c r="AD37" i="4"/>
  <c r="AC37" i="4"/>
  <c r="N37" i="4"/>
  <c r="M37" i="4"/>
  <c r="AB36" i="4"/>
  <c r="AA36" i="4"/>
  <c r="Z36" i="4"/>
  <c r="Y36" i="4"/>
  <c r="X36" i="4"/>
  <c r="W36" i="4"/>
  <c r="V36" i="4"/>
  <c r="N36" i="4"/>
  <c r="M36" i="4"/>
  <c r="U35" i="4"/>
  <c r="T35" i="4"/>
  <c r="S35" i="4"/>
  <c r="R35" i="4"/>
  <c r="Q35" i="4"/>
  <c r="P35" i="4"/>
  <c r="O35" i="4"/>
  <c r="N35" i="4"/>
  <c r="M35" i="4"/>
  <c r="AI34" i="4" l="1"/>
  <c r="AH34" i="4"/>
  <c r="AG34" i="4"/>
  <c r="AF34" i="4"/>
  <c r="AE34" i="4"/>
  <c r="AD34" i="4"/>
  <c r="AC34" i="4"/>
  <c r="N34" i="4"/>
  <c r="M34" i="4"/>
  <c r="AB33" i="4"/>
  <c r="AA33" i="4"/>
  <c r="Z33" i="4"/>
  <c r="Y33" i="4"/>
  <c r="X33" i="4"/>
  <c r="W33" i="4"/>
  <c r="V33" i="4"/>
  <c r="N33" i="4"/>
  <c r="M33" i="4"/>
  <c r="U32" i="4"/>
  <c r="T32" i="4"/>
  <c r="S32" i="4"/>
  <c r="R32" i="4"/>
  <c r="Q32" i="4"/>
  <c r="P32" i="4"/>
  <c r="O32" i="4"/>
  <c r="N32" i="4"/>
  <c r="M32" i="4"/>
  <c r="AI43" i="4"/>
  <c r="AH43" i="4"/>
  <c r="AG43" i="4"/>
  <c r="AF43" i="4"/>
  <c r="AE43" i="4"/>
  <c r="AD43" i="4"/>
  <c r="AC43" i="4"/>
  <c r="N43" i="4"/>
  <c r="M43" i="4"/>
  <c r="AB42" i="4"/>
  <c r="AA42" i="4"/>
  <c r="Z42" i="4"/>
  <c r="Y42" i="4"/>
  <c r="X42" i="4"/>
  <c r="W42" i="4"/>
  <c r="V42" i="4"/>
  <c r="N42" i="4"/>
  <c r="M42" i="4"/>
  <c r="U41" i="4"/>
  <c r="T41" i="4"/>
  <c r="S41" i="4"/>
  <c r="R41" i="4"/>
  <c r="Q41" i="4"/>
  <c r="P41" i="4"/>
  <c r="O41" i="4"/>
  <c r="N41" i="4"/>
  <c r="M41" i="4"/>
  <c r="AG20" i="1"/>
  <c r="AF20" i="1"/>
  <c r="AE20" i="1"/>
  <c r="AD20" i="1"/>
  <c r="AC20" i="1"/>
  <c r="AG19" i="1"/>
  <c r="AF19" i="1"/>
  <c r="AE19" i="1"/>
  <c r="AD19" i="1"/>
  <c r="AC19" i="1"/>
  <c r="AG18" i="1"/>
  <c r="AF18" i="1"/>
  <c r="AE18" i="1"/>
  <c r="AD18" i="1"/>
  <c r="AC18" i="1"/>
  <c r="AG17" i="1"/>
  <c r="AF17" i="1"/>
  <c r="AE17" i="1"/>
  <c r="AD17" i="1"/>
  <c r="AC17" i="1"/>
  <c r="AG16" i="1"/>
  <c r="AF16" i="1"/>
  <c r="AE16" i="1"/>
  <c r="AD16" i="1"/>
  <c r="AC16" i="1"/>
  <c r="AG20" i="2"/>
  <c r="AF20" i="2"/>
  <c r="AE20" i="2"/>
  <c r="AD20" i="2"/>
  <c r="AC20" i="2"/>
  <c r="AG19" i="2"/>
  <c r="AF19" i="2"/>
  <c r="AE19" i="2"/>
  <c r="AD19" i="2"/>
  <c r="AC19" i="2"/>
  <c r="AG18" i="2"/>
  <c r="AF18" i="2"/>
  <c r="AE18" i="2"/>
  <c r="AD18" i="2"/>
  <c r="AC18" i="2"/>
  <c r="AG17" i="2"/>
  <c r="AF17" i="2"/>
  <c r="AD17" i="2"/>
  <c r="AC17" i="2"/>
  <c r="AG16" i="2"/>
  <c r="AF16" i="2"/>
  <c r="AD16" i="2"/>
  <c r="AG19" i="3"/>
  <c r="AF19" i="3"/>
  <c r="AE19" i="3"/>
  <c r="AD19" i="3"/>
  <c r="AC19" i="3"/>
  <c r="AG18" i="3"/>
  <c r="AF18" i="3"/>
  <c r="AE18" i="3"/>
  <c r="AD18" i="3"/>
  <c r="AC18" i="3"/>
  <c r="AG17" i="3"/>
  <c r="AF17" i="3"/>
  <c r="AE17" i="3"/>
  <c r="AD17" i="3"/>
  <c r="AG16" i="3"/>
  <c r="AF16" i="3"/>
  <c r="AE16" i="3"/>
  <c r="AG21" i="2" l="1"/>
  <c r="G21" i="2" s="1"/>
  <c r="G43" i="2" s="1"/>
  <c r="AD21" i="2"/>
  <c r="D21" i="2" s="1"/>
  <c r="D43" i="2" s="1"/>
  <c r="AC21" i="1"/>
  <c r="C21" i="1" s="1"/>
  <c r="C43" i="1" s="1"/>
  <c r="AF21" i="2"/>
  <c r="F21" i="2" s="1"/>
  <c r="F43" i="2" s="1"/>
  <c r="AD21" i="1"/>
  <c r="D21" i="1" s="1"/>
  <c r="D43" i="1" s="1"/>
  <c r="AG21" i="1"/>
  <c r="G21" i="1" s="1"/>
  <c r="G43" i="1" s="1"/>
  <c r="AE21" i="1"/>
  <c r="E21" i="1" s="1"/>
  <c r="E43" i="1" s="1"/>
  <c r="AF21" i="1"/>
  <c r="F21" i="1" s="1"/>
  <c r="F43" i="1" s="1"/>
  <c r="M32" i="5"/>
  <c r="M28" i="5"/>
  <c r="R28" i="5"/>
  <c r="AG20" i="3"/>
  <c r="AF20" i="3"/>
  <c r="AE20" i="3"/>
  <c r="AD20" i="3"/>
  <c r="AC20" i="3"/>
  <c r="AG21" i="3" l="1"/>
  <c r="G21" i="3" s="1"/>
  <c r="AF21" i="3"/>
  <c r="F21" i="3" s="1"/>
  <c r="J14" i="3"/>
  <c r="J11" i="3"/>
  <c r="J8" i="3"/>
  <c r="J5" i="3"/>
  <c r="J15" i="3" s="1"/>
  <c r="J49" i="5"/>
  <c r="J48" i="5"/>
  <c r="J47" i="5"/>
  <c r="J46" i="5"/>
  <c r="I21" i="2" l="1"/>
  <c r="H21" i="2"/>
  <c r="S15" i="2"/>
  <c r="R15" i="2"/>
  <c r="Q15" i="2"/>
  <c r="P15" i="2"/>
  <c r="O15" i="2"/>
  <c r="N15" i="2"/>
  <c r="M15" i="2"/>
  <c r="L13" i="2"/>
  <c r="L12" i="2"/>
  <c r="L10" i="2"/>
  <c r="L9" i="2"/>
  <c r="L7" i="2"/>
  <c r="L6" i="2"/>
  <c r="L5" i="2"/>
  <c r="L11" i="2" s="1"/>
  <c r="S4" i="2"/>
  <c r="R4" i="2"/>
  <c r="Q4" i="2"/>
  <c r="P4" i="2"/>
  <c r="O4" i="2"/>
  <c r="N4" i="2"/>
  <c r="M4" i="2"/>
  <c r="S3" i="2"/>
  <c r="R3" i="2"/>
  <c r="Q3" i="2"/>
  <c r="P3" i="2"/>
  <c r="O3" i="2"/>
  <c r="N3" i="2"/>
  <c r="M3" i="2"/>
  <c r="I21" i="1"/>
  <c r="H21" i="1"/>
  <c r="S15" i="1"/>
  <c r="R15" i="1"/>
  <c r="Q15" i="1"/>
  <c r="P15" i="1"/>
  <c r="O15" i="1"/>
  <c r="N15" i="1"/>
  <c r="M15" i="1"/>
  <c r="L13" i="1"/>
  <c r="R13" i="1" s="1"/>
  <c r="L12" i="1"/>
  <c r="R12" i="1" s="1"/>
  <c r="O10" i="1"/>
  <c r="L10" i="1"/>
  <c r="R10" i="1" s="1"/>
  <c r="L9" i="1"/>
  <c r="R9" i="1" s="1"/>
  <c r="L7" i="1"/>
  <c r="R7" i="1" s="1"/>
  <c r="L6" i="1"/>
  <c r="R6" i="1" s="1"/>
  <c r="L5" i="1"/>
  <c r="R5" i="1" s="1"/>
  <c r="S4" i="1"/>
  <c r="R4" i="1"/>
  <c r="Q4" i="1"/>
  <c r="P4" i="1"/>
  <c r="O4" i="1"/>
  <c r="N4" i="1"/>
  <c r="M4" i="1"/>
  <c r="S3" i="1"/>
  <c r="R3" i="1"/>
  <c r="Q3" i="1"/>
  <c r="P3" i="1"/>
  <c r="O3" i="1"/>
  <c r="N3" i="1"/>
  <c r="M3" i="1"/>
  <c r="AI46" i="4"/>
  <c r="AH46" i="4"/>
  <c r="AG46" i="4"/>
  <c r="AF46" i="4"/>
  <c r="AE46" i="4"/>
  <c r="AD46" i="4"/>
  <c r="AC46" i="4"/>
  <c r="N46" i="4"/>
  <c r="M46" i="4"/>
  <c r="AB45" i="4"/>
  <c r="AA45" i="4"/>
  <c r="Z45" i="4"/>
  <c r="Y45" i="4"/>
  <c r="X45" i="4"/>
  <c r="W45" i="4"/>
  <c r="V45" i="4"/>
  <c r="N45" i="4"/>
  <c r="M45" i="4"/>
  <c r="U44" i="4"/>
  <c r="T44" i="4"/>
  <c r="S44" i="4"/>
  <c r="R44" i="4"/>
  <c r="Q44" i="4"/>
  <c r="P44" i="4"/>
  <c r="O44" i="4"/>
  <c r="N44" i="4"/>
  <c r="M44" i="4"/>
  <c r="M10" i="1" l="1"/>
  <c r="M9" i="1"/>
  <c r="N10" i="1"/>
  <c r="S12" i="1"/>
  <c r="L8" i="2"/>
  <c r="Q8" i="2" s="1"/>
  <c r="O7" i="1"/>
  <c r="S10" i="1"/>
  <c r="L14" i="2"/>
  <c r="S7" i="1"/>
  <c r="N6" i="1"/>
  <c r="M13" i="1"/>
  <c r="M6" i="1"/>
  <c r="N5" i="1"/>
  <c r="O9" i="1"/>
  <c r="M12" i="1"/>
  <c r="S13" i="1"/>
  <c r="O6" i="1"/>
  <c r="N13" i="1"/>
  <c r="S6" i="1"/>
  <c r="O13" i="1"/>
  <c r="O5" i="1"/>
  <c r="M7" i="1"/>
  <c r="S9" i="1"/>
  <c r="N12" i="1"/>
  <c r="M5" i="1"/>
  <c r="N9" i="1"/>
  <c r="S5" i="1"/>
  <c r="N7" i="1"/>
  <c r="O12" i="1"/>
  <c r="S6" i="2"/>
  <c r="R6" i="2"/>
  <c r="Q6" i="2"/>
  <c r="P6" i="2"/>
  <c r="O6" i="2"/>
  <c r="N6" i="2"/>
  <c r="S10" i="2"/>
  <c r="R10" i="2"/>
  <c r="Q10" i="2"/>
  <c r="P10" i="2"/>
  <c r="O10" i="2"/>
  <c r="N10" i="2"/>
  <c r="S14" i="2"/>
  <c r="R14" i="2"/>
  <c r="Q14" i="2"/>
  <c r="P14" i="2"/>
  <c r="O14" i="2"/>
  <c r="N14" i="2"/>
  <c r="M6" i="2"/>
  <c r="M10" i="2"/>
  <c r="M14" i="2"/>
  <c r="S7" i="2"/>
  <c r="R7" i="2"/>
  <c r="Q7" i="2"/>
  <c r="P7" i="2"/>
  <c r="O7" i="2"/>
  <c r="N7" i="2"/>
  <c r="S11" i="2"/>
  <c r="R11" i="2"/>
  <c r="Q11" i="2"/>
  <c r="P11" i="2"/>
  <c r="O11" i="2"/>
  <c r="N11" i="2"/>
  <c r="M7" i="2"/>
  <c r="M11" i="2"/>
  <c r="S8" i="2"/>
  <c r="R8" i="2"/>
  <c r="O8" i="2"/>
  <c r="N8" i="2"/>
  <c r="S12" i="2"/>
  <c r="R12" i="2"/>
  <c r="Q12" i="2"/>
  <c r="P12" i="2"/>
  <c r="O12" i="2"/>
  <c r="N12" i="2"/>
  <c r="S5" i="2"/>
  <c r="R5" i="2"/>
  <c r="Q5" i="2"/>
  <c r="P5" i="2"/>
  <c r="O5" i="2"/>
  <c r="M8" i="2"/>
  <c r="M12" i="2"/>
  <c r="M5" i="2"/>
  <c r="S9" i="2"/>
  <c r="R9" i="2"/>
  <c r="Q9" i="2"/>
  <c r="P9" i="2"/>
  <c r="O9" i="2"/>
  <c r="N9" i="2"/>
  <c r="S13" i="2"/>
  <c r="R13" i="2"/>
  <c r="Q13" i="2"/>
  <c r="P13" i="2"/>
  <c r="O13" i="2"/>
  <c r="N13" i="2"/>
  <c r="N5" i="2"/>
  <c r="M9" i="2"/>
  <c r="M13" i="2"/>
  <c r="L8" i="1"/>
  <c r="L11" i="1"/>
  <c r="L14" i="1"/>
  <c r="P5" i="1"/>
  <c r="P6" i="1"/>
  <c r="P7" i="1"/>
  <c r="P9" i="1"/>
  <c r="P10" i="1"/>
  <c r="P12" i="1"/>
  <c r="P13" i="1"/>
  <c r="Q5" i="1"/>
  <c r="Q6" i="1"/>
  <c r="Q7" i="1"/>
  <c r="Q9" i="1"/>
  <c r="Q10" i="1"/>
  <c r="Q12" i="1"/>
  <c r="Q13" i="1"/>
  <c r="P8" i="2" l="1"/>
  <c r="P20" i="2" s="1"/>
  <c r="S20" i="2"/>
  <c r="I22" i="2" s="1"/>
  <c r="J11" i="4" s="1"/>
  <c r="M20" i="2"/>
  <c r="C20" i="2" s="1"/>
  <c r="N20" i="2"/>
  <c r="O20" i="2"/>
  <c r="Q20" i="2"/>
  <c r="R20" i="2"/>
  <c r="R14" i="1"/>
  <c r="Q14" i="1"/>
  <c r="O14" i="1"/>
  <c r="P14" i="1"/>
  <c r="N14" i="1"/>
  <c r="M14" i="1"/>
  <c r="S14" i="1"/>
  <c r="R11" i="1"/>
  <c r="M11" i="1"/>
  <c r="Q11" i="1"/>
  <c r="P11" i="1"/>
  <c r="O11" i="1"/>
  <c r="N11" i="1"/>
  <c r="S11" i="1"/>
  <c r="R8" i="1"/>
  <c r="R20" i="1" s="1"/>
  <c r="Q8" i="1"/>
  <c r="O8" i="1"/>
  <c r="P8" i="1"/>
  <c r="N8" i="1"/>
  <c r="M8" i="1"/>
  <c r="S8" i="1"/>
  <c r="K87" i="4"/>
  <c r="K88" i="4" s="1"/>
  <c r="AI49" i="4"/>
  <c r="AH49" i="4"/>
  <c r="AG49" i="4"/>
  <c r="AF49" i="4"/>
  <c r="AE49" i="4"/>
  <c r="AD49" i="4"/>
  <c r="AC49" i="4"/>
  <c r="N49" i="4"/>
  <c r="M49" i="4"/>
  <c r="AB48" i="4"/>
  <c r="AA48" i="4"/>
  <c r="Z48" i="4"/>
  <c r="Y48" i="4"/>
  <c r="X48" i="4"/>
  <c r="W48" i="4"/>
  <c r="V48" i="4"/>
  <c r="N48" i="4"/>
  <c r="M48" i="4"/>
  <c r="U47" i="4"/>
  <c r="T47" i="4"/>
  <c r="S47" i="4"/>
  <c r="R47" i="4"/>
  <c r="Q47" i="4"/>
  <c r="P47" i="4"/>
  <c r="O47" i="4"/>
  <c r="N47" i="4"/>
  <c r="M47" i="4"/>
  <c r="J45" i="5"/>
  <c r="J44" i="5"/>
  <c r="J43" i="5"/>
  <c r="J42" i="5"/>
  <c r="J41" i="5"/>
  <c r="AI52" i="4"/>
  <c r="AH52" i="4"/>
  <c r="AG52" i="4"/>
  <c r="AF52" i="4"/>
  <c r="AE52" i="4"/>
  <c r="AD52" i="4"/>
  <c r="AC52" i="4"/>
  <c r="N52" i="4"/>
  <c r="M52" i="4"/>
  <c r="AB51" i="4"/>
  <c r="AA51" i="4"/>
  <c r="Z51" i="4"/>
  <c r="Y51" i="4"/>
  <c r="X51" i="4"/>
  <c r="W51" i="4"/>
  <c r="V51" i="4"/>
  <c r="N51" i="4"/>
  <c r="M51" i="4"/>
  <c r="U50" i="4"/>
  <c r="T50" i="4"/>
  <c r="S50" i="4"/>
  <c r="R50" i="4"/>
  <c r="Q50" i="4"/>
  <c r="P50" i="4"/>
  <c r="O50" i="4"/>
  <c r="N50" i="4"/>
  <c r="M50" i="4"/>
  <c r="AI55" i="4"/>
  <c r="AH55" i="4"/>
  <c r="AG55" i="4"/>
  <c r="AF55" i="4"/>
  <c r="AE55" i="4"/>
  <c r="AD55" i="4"/>
  <c r="AC55" i="4"/>
  <c r="N55" i="4"/>
  <c r="M55" i="4"/>
  <c r="AB54" i="4"/>
  <c r="AA54" i="4"/>
  <c r="Z54" i="4"/>
  <c r="Y54" i="4"/>
  <c r="X54" i="4"/>
  <c r="W54" i="4"/>
  <c r="V54" i="4"/>
  <c r="N54" i="4"/>
  <c r="M54" i="4"/>
  <c r="U53" i="4"/>
  <c r="T53" i="4"/>
  <c r="S53" i="4"/>
  <c r="R53" i="4"/>
  <c r="Q53" i="4"/>
  <c r="P53" i="4"/>
  <c r="O53" i="4"/>
  <c r="N53" i="4"/>
  <c r="M53" i="4"/>
  <c r="C15" i="4"/>
  <c r="C14" i="4"/>
  <c r="C12" i="4"/>
  <c r="C11" i="4"/>
  <c r="C10" i="4"/>
  <c r="C13" i="4" s="1"/>
  <c r="J22" i="5"/>
  <c r="AI73" i="4"/>
  <c r="AH73" i="4"/>
  <c r="AI70" i="4"/>
  <c r="AH70" i="4"/>
  <c r="AI67" i="4"/>
  <c r="AH67" i="4"/>
  <c r="AI64" i="4"/>
  <c r="AH64" i="4"/>
  <c r="AI61" i="4"/>
  <c r="AH61" i="4"/>
  <c r="AI58" i="4"/>
  <c r="AH58" i="4"/>
  <c r="AI31" i="4"/>
  <c r="AH31" i="4"/>
  <c r="AB72" i="4"/>
  <c r="AA72" i="4"/>
  <c r="AB69" i="4"/>
  <c r="AA69" i="4"/>
  <c r="AB66" i="4"/>
  <c r="AA66" i="4"/>
  <c r="AB63" i="4"/>
  <c r="AA63" i="4"/>
  <c r="AB60" i="4"/>
  <c r="AA60" i="4"/>
  <c r="AB57" i="4"/>
  <c r="AA57" i="4"/>
  <c r="AB30" i="4"/>
  <c r="AA30" i="4"/>
  <c r="U71" i="4"/>
  <c r="T71" i="4"/>
  <c r="U68" i="4"/>
  <c r="T68" i="4"/>
  <c r="U65" i="4"/>
  <c r="T65" i="4"/>
  <c r="U62" i="4"/>
  <c r="T62" i="4"/>
  <c r="U59" i="4"/>
  <c r="T59" i="4"/>
  <c r="U56" i="4"/>
  <c r="T56" i="4"/>
  <c r="U29" i="4"/>
  <c r="T29" i="4"/>
  <c r="AG73" i="4"/>
  <c r="AF73" i="4"/>
  <c r="AE73" i="4"/>
  <c r="AD73" i="4"/>
  <c r="AC73" i="4"/>
  <c r="Z72" i="4"/>
  <c r="Y72" i="4"/>
  <c r="X72" i="4"/>
  <c r="W72" i="4"/>
  <c r="V72" i="4"/>
  <c r="S71" i="4"/>
  <c r="R71" i="4"/>
  <c r="Q71" i="4"/>
  <c r="P71" i="4"/>
  <c r="O71" i="4"/>
  <c r="AG70" i="4"/>
  <c r="AF70" i="4"/>
  <c r="AE70" i="4"/>
  <c r="AD70" i="4"/>
  <c r="AC70" i="4"/>
  <c r="Z69" i="4"/>
  <c r="Y69" i="4"/>
  <c r="X69" i="4"/>
  <c r="W69" i="4"/>
  <c r="V69" i="4"/>
  <c r="S68" i="4"/>
  <c r="R68" i="4"/>
  <c r="Q68" i="4"/>
  <c r="P68" i="4"/>
  <c r="O68" i="4"/>
  <c r="AG67" i="4"/>
  <c r="AF67" i="4"/>
  <c r="AE67" i="4"/>
  <c r="AD67" i="4"/>
  <c r="AC67" i="4"/>
  <c r="Z66" i="4"/>
  <c r="Y66" i="4"/>
  <c r="X66" i="4"/>
  <c r="W66" i="4"/>
  <c r="V66" i="4"/>
  <c r="S65" i="4"/>
  <c r="R65" i="4"/>
  <c r="Q65" i="4"/>
  <c r="P65" i="4"/>
  <c r="O65" i="4"/>
  <c r="AG64" i="4"/>
  <c r="AF64" i="4"/>
  <c r="AE64" i="4"/>
  <c r="AD64" i="4"/>
  <c r="AC64" i="4"/>
  <c r="Z63" i="4"/>
  <c r="Y63" i="4"/>
  <c r="X63" i="4"/>
  <c r="W63" i="4"/>
  <c r="V63" i="4"/>
  <c r="S62" i="4"/>
  <c r="R62" i="4"/>
  <c r="Q62" i="4"/>
  <c r="P62" i="4"/>
  <c r="O62" i="4"/>
  <c r="AG61" i="4"/>
  <c r="AF61" i="4"/>
  <c r="AE61" i="4"/>
  <c r="AD61" i="4"/>
  <c r="AC61" i="4"/>
  <c r="Z60" i="4"/>
  <c r="Y60" i="4"/>
  <c r="X60" i="4"/>
  <c r="W60" i="4"/>
  <c r="V60" i="4"/>
  <c r="S59" i="4"/>
  <c r="R59" i="4"/>
  <c r="Q59" i="4"/>
  <c r="P59" i="4"/>
  <c r="O59" i="4"/>
  <c r="AG58" i="4"/>
  <c r="AF58" i="4"/>
  <c r="AE58" i="4"/>
  <c r="AD58" i="4"/>
  <c r="AC58" i="4"/>
  <c r="Z57" i="4"/>
  <c r="Y57" i="4"/>
  <c r="X57" i="4"/>
  <c r="W57" i="4"/>
  <c r="V57" i="4"/>
  <c r="S56" i="4"/>
  <c r="R56" i="4"/>
  <c r="Q56" i="4"/>
  <c r="P56" i="4"/>
  <c r="O56" i="4"/>
  <c r="N58" i="4"/>
  <c r="M58" i="4"/>
  <c r="N57" i="4"/>
  <c r="M57" i="4"/>
  <c r="N56" i="4"/>
  <c r="M56" i="4"/>
  <c r="N61" i="4"/>
  <c r="M61" i="4"/>
  <c r="N60" i="4"/>
  <c r="M60" i="4"/>
  <c r="N59" i="4"/>
  <c r="M59" i="4"/>
  <c r="Q109" i="5"/>
  <c r="S109" i="5" s="1"/>
  <c r="Q108" i="5"/>
  <c r="S108" i="5" s="1"/>
  <c r="T108" i="5" s="1"/>
  <c r="Q107" i="5"/>
  <c r="S107" i="5"/>
  <c r="T107" i="5" s="1"/>
  <c r="Q106" i="5"/>
  <c r="S106" i="5" s="1"/>
  <c r="T106" i="5" s="1"/>
  <c r="Q105" i="5"/>
  <c r="S105" i="5" s="1"/>
  <c r="T105" i="5" s="1"/>
  <c r="Q104" i="5"/>
  <c r="S104" i="5"/>
  <c r="T104" i="5" s="1"/>
  <c r="Q103" i="5"/>
  <c r="S103" i="5" s="1"/>
  <c r="T103" i="5" s="1"/>
  <c r="Q102" i="5"/>
  <c r="S102" i="5" s="1"/>
  <c r="T102" i="5" s="1"/>
  <c r="Q101" i="5"/>
  <c r="S101" i="5" s="1"/>
  <c r="T101" i="5" s="1"/>
  <c r="Q100" i="5"/>
  <c r="S100" i="5" s="1"/>
  <c r="T100" i="5" s="1"/>
  <c r="Q99" i="5"/>
  <c r="S99" i="5" s="1"/>
  <c r="Q98" i="5"/>
  <c r="S98" i="5" s="1"/>
  <c r="Q97" i="5"/>
  <c r="S97" i="5" s="1"/>
  <c r="T97" i="5" s="1"/>
  <c r="Q96" i="5"/>
  <c r="S96" i="5" s="1"/>
  <c r="T96" i="5" s="1"/>
  <c r="Q95" i="5"/>
  <c r="S95" i="5" s="1"/>
  <c r="T95" i="5" s="1"/>
  <c r="Q94" i="5"/>
  <c r="S94" i="5" s="1"/>
  <c r="Q93" i="5"/>
  <c r="S93" i="5" s="1"/>
  <c r="Q92" i="5"/>
  <c r="S92" i="5" s="1"/>
  <c r="T92" i="5" s="1"/>
  <c r="Q91" i="5"/>
  <c r="S91" i="5" s="1"/>
  <c r="T91" i="5" s="1"/>
  <c r="Q90" i="5"/>
  <c r="S90" i="5" s="1"/>
  <c r="T90" i="5" s="1"/>
  <c r="Q89" i="5"/>
  <c r="S89" i="5" s="1"/>
  <c r="T89" i="5" s="1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1" i="5"/>
  <c r="J20" i="5"/>
  <c r="J19" i="5"/>
  <c r="J18" i="5"/>
  <c r="E2" i="5"/>
  <c r="G2" i="5" s="1"/>
  <c r="I2" i="5" s="1"/>
  <c r="K2" i="5" s="1"/>
  <c r="M2" i="5" s="1"/>
  <c r="O2" i="5" s="1"/>
  <c r="AK9" i="5"/>
  <c r="AJ9" i="5"/>
  <c r="AI9" i="5"/>
  <c r="AH9" i="5"/>
  <c r="AG9" i="5"/>
  <c r="AF9" i="5"/>
  <c r="AE9" i="5"/>
  <c r="AK8" i="5"/>
  <c r="AJ8" i="5"/>
  <c r="AI8" i="5"/>
  <c r="AH8" i="5"/>
  <c r="AG8" i="5"/>
  <c r="AF8" i="5"/>
  <c r="AE8" i="5"/>
  <c r="AK7" i="5"/>
  <c r="AJ7" i="5"/>
  <c r="AI7" i="5"/>
  <c r="AH7" i="5"/>
  <c r="AG7" i="5"/>
  <c r="AF7" i="5"/>
  <c r="AE7" i="5"/>
  <c r="AK6" i="5"/>
  <c r="AJ6" i="5"/>
  <c r="AI6" i="5"/>
  <c r="AH6" i="5"/>
  <c r="AG6" i="5"/>
  <c r="AF6" i="5"/>
  <c r="AE6" i="5"/>
  <c r="AK5" i="5"/>
  <c r="AJ5" i="5"/>
  <c r="AI5" i="5"/>
  <c r="AH5" i="5"/>
  <c r="AG5" i="5"/>
  <c r="AF5" i="5"/>
  <c r="AE5" i="5"/>
  <c r="AK4" i="5"/>
  <c r="AJ4" i="5"/>
  <c r="AI4" i="5"/>
  <c r="AH4" i="5"/>
  <c r="AG4" i="5"/>
  <c r="AF4" i="5"/>
  <c r="AE4" i="5"/>
  <c r="AK3" i="5"/>
  <c r="AJ3" i="5"/>
  <c r="AI3" i="5"/>
  <c r="AH3" i="5"/>
  <c r="AG3" i="5"/>
  <c r="AF3" i="5"/>
  <c r="AE3" i="5"/>
  <c r="M109" i="5"/>
  <c r="M108" i="5"/>
  <c r="M107" i="5"/>
  <c r="M106" i="5"/>
  <c r="M105" i="5"/>
  <c r="M104" i="5"/>
  <c r="M103" i="5"/>
  <c r="M102" i="5"/>
  <c r="M101" i="5"/>
  <c r="M100" i="5"/>
  <c r="M99" i="5"/>
  <c r="M98" i="5"/>
  <c r="M97" i="5"/>
  <c r="M96" i="5"/>
  <c r="M95" i="5"/>
  <c r="M94" i="5"/>
  <c r="M93" i="5"/>
  <c r="M92" i="5"/>
  <c r="M91" i="5"/>
  <c r="M90" i="5"/>
  <c r="M89" i="5"/>
  <c r="M35" i="5"/>
  <c r="M33" i="5"/>
  <c r="M31" i="5"/>
  <c r="M30" i="5"/>
  <c r="M29" i="5"/>
  <c r="M27" i="5"/>
  <c r="M26" i="5"/>
  <c r="M25" i="5"/>
  <c r="M24" i="5"/>
  <c r="M23" i="5"/>
  <c r="M22" i="5"/>
  <c r="M21" i="5"/>
  <c r="M20" i="5"/>
  <c r="M19" i="5"/>
  <c r="M18" i="5"/>
  <c r="M17" i="5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D89" i="4"/>
  <c r="E86" i="4" s="1"/>
  <c r="I86" i="4" s="1"/>
  <c r="E84" i="4"/>
  <c r="I84" i="4" s="1"/>
  <c r="E85" i="4"/>
  <c r="I85" i="4" s="1"/>
  <c r="E87" i="4"/>
  <c r="I87" i="4" s="1"/>
  <c r="D90" i="4"/>
  <c r="F82" i="4" s="1"/>
  <c r="C83" i="4"/>
  <c r="C84" i="4" s="1"/>
  <c r="C85" i="4" s="1"/>
  <c r="C86" i="4" s="1"/>
  <c r="C87" i="4" s="1"/>
  <c r="C88" i="4" s="1"/>
  <c r="N64" i="4"/>
  <c r="M64" i="4"/>
  <c r="N63" i="4"/>
  <c r="M63" i="4"/>
  <c r="N62" i="4"/>
  <c r="M62" i="4"/>
  <c r="Q15" i="3"/>
  <c r="Q3" i="3"/>
  <c r="Q4" i="3"/>
  <c r="P15" i="3"/>
  <c r="P3" i="3"/>
  <c r="P4" i="3"/>
  <c r="O3" i="3"/>
  <c r="O4" i="3"/>
  <c r="O15" i="3"/>
  <c r="N4" i="3"/>
  <c r="N3" i="3"/>
  <c r="N15" i="3"/>
  <c r="M4" i="3"/>
  <c r="M3" i="3"/>
  <c r="M15" i="3"/>
  <c r="L5" i="3"/>
  <c r="L6" i="3"/>
  <c r="S6" i="3" s="1"/>
  <c r="L7" i="3"/>
  <c r="O7" i="3" s="1"/>
  <c r="L9" i="3"/>
  <c r="M9" i="3" s="1"/>
  <c r="L10" i="3"/>
  <c r="R10" i="3" s="1"/>
  <c r="L12" i="3"/>
  <c r="Q12" i="3" s="1"/>
  <c r="L13" i="3"/>
  <c r="M13" i="3" s="1"/>
  <c r="L14" i="3"/>
  <c r="N67" i="4"/>
  <c r="M67" i="4"/>
  <c r="N66" i="4"/>
  <c r="M66" i="4"/>
  <c r="N65" i="4"/>
  <c r="M65" i="4"/>
  <c r="R3" i="3"/>
  <c r="R4" i="3"/>
  <c r="R5" i="3"/>
  <c r="R6" i="3"/>
  <c r="R7" i="3"/>
  <c r="R9" i="3"/>
  <c r="R15" i="3"/>
  <c r="S3" i="3"/>
  <c r="S4" i="3"/>
  <c r="S5" i="3"/>
  <c r="S7" i="3"/>
  <c r="S9" i="3"/>
  <c r="S10" i="3"/>
  <c r="S13" i="3"/>
  <c r="S14" i="3"/>
  <c r="S15" i="3"/>
  <c r="I21" i="3"/>
  <c r="H21" i="3"/>
  <c r="N70" i="4"/>
  <c r="M70" i="4"/>
  <c r="N69" i="4"/>
  <c r="M69" i="4"/>
  <c r="N68" i="4"/>
  <c r="M68" i="4"/>
  <c r="N72" i="4"/>
  <c r="M72" i="4"/>
  <c r="N71" i="4"/>
  <c r="M71" i="4"/>
  <c r="N73" i="4"/>
  <c r="M73" i="4"/>
  <c r="J3" i="4"/>
  <c r="I3" i="4"/>
  <c r="H3" i="4"/>
  <c r="G3" i="4"/>
  <c r="F3" i="4"/>
  <c r="E3" i="4"/>
  <c r="D3" i="4"/>
  <c r="Q10" i="3"/>
  <c r="O10" i="3"/>
  <c r="M10" i="3"/>
  <c r="O13" i="3"/>
  <c r="P9" i="3"/>
  <c r="Q9" i="3"/>
  <c r="N9" i="3"/>
  <c r="M12" i="3"/>
  <c r="Q6" i="3" l="1"/>
  <c r="S12" i="3"/>
  <c r="E88" i="4"/>
  <c r="I88" i="4" s="1"/>
  <c r="E83" i="4"/>
  <c r="I83" i="4" s="1"/>
  <c r="K63" i="5"/>
  <c r="I20" i="2"/>
  <c r="J8" i="4" s="1"/>
  <c r="O9" i="3"/>
  <c r="F85" i="4"/>
  <c r="D5" i="5"/>
  <c r="F10" i="5"/>
  <c r="J8" i="5"/>
  <c r="I23" i="2"/>
  <c r="J14" i="4" s="1"/>
  <c r="H8" i="5"/>
  <c r="D6" i="5"/>
  <c r="AC13" i="3" s="1"/>
  <c r="AE11" i="3" s="1"/>
  <c r="N12" i="3"/>
  <c r="R12" i="3"/>
  <c r="F86" i="4"/>
  <c r="F84" i="4"/>
  <c r="D7" i="5"/>
  <c r="H9" i="5"/>
  <c r="U75" i="4"/>
  <c r="D8" i="5"/>
  <c r="AC15" i="3" s="1"/>
  <c r="D8" i="4"/>
  <c r="C42" i="2"/>
  <c r="AC14" i="3"/>
  <c r="AC14" i="2"/>
  <c r="AF11" i="2" s="1"/>
  <c r="AC14" i="1"/>
  <c r="AF11" i="1" s="1"/>
  <c r="AC13" i="2"/>
  <c r="AE11" i="2" s="1"/>
  <c r="AC13" i="1"/>
  <c r="AE11" i="1" s="1"/>
  <c r="AC12" i="3"/>
  <c r="AD11" i="3" s="1"/>
  <c r="AC12" i="2"/>
  <c r="AD11" i="2" s="1"/>
  <c r="AC12" i="1"/>
  <c r="AD11" i="1" s="1"/>
  <c r="AF15" i="3"/>
  <c r="AG14" i="3" s="1"/>
  <c r="AF15" i="2"/>
  <c r="AG14" i="2" s="1"/>
  <c r="AF15" i="1"/>
  <c r="AG14" i="1" s="1"/>
  <c r="AE15" i="3"/>
  <c r="AG13" i="3" s="1"/>
  <c r="AE15" i="2"/>
  <c r="AE15" i="1"/>
  <c r="AG13" i="1" s="1"/>
  <c r="AC15" i="1"/>
  <c r="AG11" i="1" s="1"/>
  <c r="AC15" i="2"/>
  <c r="P10" i="3"/>
  <c r="N10" i="3"/>
  <c r="N13" i="3"/>
  <c r="M7" i="3"/>
  <c r="P94" i="5"/>
  <c r="AC3" i="5" s="1"/>
  <c r="Q20" i="1"/>
  <c r="G20" i="1" s="1"/>
  <c r="D20" i="2"/>
  <c r="D42" i="2" s="1"/>
  <c r="P20" i="1"/>
  <c r="F20" i="1" s="1"/>
  <c r="F42" i="1" s="1"/>
  <c r="F20" i="2"/>
  <c r="H23" i="2"/>
  <c r="I14" i="4" s="1"/>
  <c r="H20" i="2"/>
  <c r="I8" i="4" s="1"/>
  <c r="H22" i="2"/>
  <c r="I11" i="4" s="1"/>
  <c r="G20" i="2"/>
  <c r="G22" i="2" s="1"/>
  <c r="E20" i="2"/>
  <c r="S20" i="1"/>
  <c r="H22" i="1"/>
  <c r="I10" i="4" s="1"/>
  <c r="H23" i="1"/>
  <c r="I13" i="4" s="1"/>
  <c r="H20" i="1"/>
  <c r="I7" i="4" s="1"/>
  <c r="O20" i="1"/>
  <c r="E20" i="1" s="1"/>
  <c r="M20" i="1"/>
  <c r="N20" i="1"/>
  <c r="P104" i="5"/>
  <c r="AA6" i="5" s="1"/>
  <c r="P106" i="5"/>
  <c r="AC6" i="5" s="1"/>
  <c r="P105" i="5"/>
  <c r="AB6" i="5" s="1"/>
  <c r="P98" i="5"/>
  <c r="AB4" i="5" s="1"/>
  <c r="P102" i="5"/>
  <c r="AB5" i="5" s="1"/>
  <c r="P93" i="5"/>
  <c r="AB3" i="5" s="1"/>
  <c r="N5" i="3"/>
  <c r="O5" i="3"/>
  <c r="L11" i="3"/>
  <c r="M5" i="3"/>
  <c r="L8" i="3"/>
  <c r="D10" i="5"/>
  <c r="F9" i="5"/>
  <c r="L9" i="5"/>
  <c r="N10" i="5"/>
  <c r="L10" i="5"/>
  <c r="F6" i="5"/>
  <c r="P101" i="5"/>
  <c r="AA5" i="5" s="1"/>
  <c r="N14" i="3"/>
  <c r="M14" i="3"/>
  <c r="P14" i="3"/>
  <c r="P13" i="3"/>
  <c r="Q13" i="3"/>
  <c r="H82" i="4"/>
  <c r="G82" i="4"/>
  <c r="R14" i="3"/>
  <c r="O14" i="3"/>
  <c r="R13" i="3"/>
  <c r="J10" i="5"/>
  <c r="H7" i="5"/>
  <c r="P89" i="5"/>
  <c r="X3" i="5" s="1"/>
  <c r="J9" i="5"/>
  <c r="H10" i="5"/>
  <c r="F7" i="5"/>
  <c r="P5" i="3"/>
  <c r="Q14" i="3"/>
  <c r="N7" i="3"/>
  <c r="Q7" i="3"/>
  <c r="P7" i="3"/>
  <c r="P95" i="5"/>
  <c r="Y4" i="5" s="1"/>
  <c r="P99" i="5"/>
  <c r="AC4" i="5" s="1"/>
  <c r="P91" i="5"/>
  <c r="Z3" i="5" s="1"/>
  <c r="P107" i="5"/>
  <c r="AB7" i="5" s="1"/>
  <c r="P103" i="5"/>
  <c r="AC5" i="5" s="1"/>
  <c r="P90" i="5"/>
  <c r="Y3" i="5" s="1"/>
  <c r="P109" i="5"/>
  <c r="AC8" i="5" s="1"/>
  <c r="D9" i="5"/>
  <c r="Q5" i="3"/>
  <c r="P6" i="3"/>
  <c r="O6" i="3"/>
  <c r="N6" i="3"/>
  <c r="M6" i="3"/>
  <c r="P97" i="5"/>
  <c r="AA4" i="5" s="1"/>
  <c r="F8" i="5"/>
  <c r="A68" i="5"/>
  <c r="W8" i="5" s="1"/>
  <c r="C9" i="5" s="1"/>
  <c r="T74" i="4"/>
  <c r="I4" i="4" s="1"/>
  <c r="E82" i="4"/>
  <c r="U74" i="4"/>
  <c r="J4" i="4" s="1"/>
  <c r="AA74" i="4"/>
  <c r="I5" i="4" s="1"/>
  <c r="P96" i="5"/>
  <c r="Z4" i="5" s="1"/>
  <c r="P108" i="5"/>
  <c r="AC7" i="5" s="1"/>
  <c r="AB74" i="4"/>
  <c r="J5" i="4" s="1"/>
  <c r="O12" i="3"/>
  <c r="P12" i="3"/>
  <c r="F83" i="4"/>
  <c r="P92" i="5"/>
  <c r="AA3" i="5" s="1"/>
  <c r="P100" i="5"/>
  <c r="Z5" i="5" s="1"/>
  <c r="A64" i="5"/>
  <c r="J63" i="5" s="1"/>
  <c r="B1" i="5" s="1"/>
  <c r="AI74" i="4"/>
  <c r="J6" i="4" s="1"/>
  <c r="AB75" i="4"/>
  <c r="AH74" i="4"/>
  <c r="I6" i="4" s="1"/>
  <c r="AA75" i="4"/>
  <c r="T75" i="4"/>
  <c r="AI75" i="4"/>
  <c r="AH75" i="4"/>
  <c r="AG13" i="2" l="1"/>
  <c r="AE17" i="2"/>
  <c r="G84" i="4"/>
  <c r="H84" i="4"/>
  <c r="H86" i="4"/>
  <c r="G86" i="4"/>
  <c r="G85" i="4"/>
  <c r="H85" i="4"/>
  <c r="H8" i="4"/>
  <c r="G42" i="2"/>
  <c r="G8" i="4"/>
  <c r="F42" i="2"/>
  <c r="C24" i="2"/>
  <c r="E42" i="2"/>
  <c r="H7" i="4"/>
  <c r="G42" i="1"/>
  <c r="AG11" i="3"/>
  <c r="AC17" i="3"/>
  <c r="AD14" i="3"/>
  <c r="AF12" i="3" s="1"/>
  <c r="AD14" i="1"/>
  <c r="AF12" i="1" s="1"/>
  <c r="AD14" i="2"/>
  <c r="AF12" i="2" s="1"/>
  <c r="AD13" i="3"/>
  <c r="AD13" i="2"/>
  <c r="AE12" i="2" s="1"/>
  <c r="AD13" i="1"/>
  <c r="AE12" i="1" s="1"/>
  <c r="AC16" i="2"/>
  <c r="AC21" i="2" s="1"/>
  <c r="C21" i="2" s="1"/>
  <c r="AG11" i="2"/>
  <c r="AD15" i="3"/>
  <c r="AG12" i="3" s="1"/>
  <c r="AD15" i="1"/>
  <c r="AG12" i="1" s="1"/>
  <c r="AD15" i="2"/>
  <c r="AG12" i="2" s="1"/>
  <c r="AE14" i="3"/>
  <c r="AF13" i="3" s="1"/>
  <c r="AE14" i="1"/>
  <c r="AF13" i="1" s="1"/>
  <c r="AE14" i="2"/>
  <c r="AF11" i="3"/>
  <c r="AC16" i="3"/>
  <c r="AC21" i="3" s="1"/>
  <c r="C21" i="3" s="1"/>
  <c r="AE21" i="3"/>
  <c r="E21" i="3" s="1"/>
  <c r="F22" i="2"/>
  <c r="G23" i="2"/>
  <c r="H11" i="4"/>
  <c r="D22" i="2"/>
  <c r="E8" i="4"/>
  <c r="U20" i="2"/>
  <c r="F8" i="4"/>
  <c r="G22" i="1"/>
  <c r="F22" i="1"/>
  <c r="G7" i="4"/>
  <c r="T20" i="2"/>
  <c r="I23" i="1"/>
  <c r="J13" i="4" s="1"/>
  <c r="I20" i="1"/>
  <c r="J7" i="4" s="1"/>
  <c r="I22" i="1"/>
  <c r="J10" i="4" s="1"/>
  <c r="D20" i="1"/>
  <c r="D42" i="1" s="1"/>
  <c r="C20" i="1"/>
  <c r="C42" i="1" s="1"/>
  <c r="W6" i="5"/>
  <c r="C7" i="5" s="1"/>
  <c r="X9" i="5"/>
  <c r="E10" i="5" s="1"/>
  <c r="X5" i="5"/>
  <c r="E6" i="5" s="1"/>
  <c r="Z9" i="5"/>
  <c r="I10" i="5" s="1"/>
  <c r="AA9" i="5"/>
  <c r="K10" i="5" s="1"/>
  <c r="Z8" i="5"/>
  <c r="I9" i="5" s="1"/>
  <c r="W5" i="5"/>
  <c r="C6" i="5" s="1"/>
  <c r="X8" i="5"/>
  <c r="E9" i="5" s="1"/>
  <c r="Y6" i="5"/>
  <c r="G7" i="5" s="1"/>
  <c r="W4" i="5"/>
  <c r="C5" i="5" s="1"/>
  <c r="C13" i="5" s="1"/>
  <c r="Y7" i="5"/>
  <c r="G8" i="5" s="1"/>
  <c r="P8" i="3"/>
  <c r="N8" i="3"/>
  <c r="R8" i="3"/>
  <c r="S8" i="3"/>
  <c r="Q8" i="3"/>
  <c r="O8" i="3"/>
  <c r="M8" i="3"/>
  <c r="Q11" i="3"/>
  <c r="O11" i="3"/>
  <c r="M11" i="3"/>
  <c r="R11" i="3"/>
  <c r="S11" i="3"/>
  <c r="N11" i="3"/>
  <c r="P11" i="3"/>
  <c r="G83" i="4"/>
  <c r="G89" i="4" s="1"/>
  <c r="H83" i="4"/>
  <c r="H89" i="4"/>
  <c r="F89" i="4"/>
  <c r="I82" i="4"/>
  <c r="I89" i="4" s="1"/>
  <c r="E89" i="4"/>
  <c r="Z7" i="5"/>
  <c r="I8" i="5" s="1"/>
  <c r="Y9" i="5"/>
  <c r="G10" i="5" s="1"/>
  <c r="X6" i="5"/>
  <c r="E7" i="5" s="1"/>
  <c r="Y8" i="5"/>
  <c r="G9" i="5" s="1"/>
  <c r="AB9" i="5"/>
  <c r="M10" i="5" s="1"/>
  <c r="X7" i="5"/>
  <c r="E8" i="5" s="1"/>
  <c r="W9" i="5"/>
  <c r="C10" i="5" s="1"/>
  <c r="W7" i="5"/>
  <c r="C8" i="5" s="1"/>
  <c r="AA8" i="5"/>
  <c r="K9" i="5" s="1"/>
  <c r="AF13" i="2" l="1"/>
  <c r="AE16" i="2"/>
  <c r="AE21" i="2" s="1"/>
  <c r="E21" i="2" s="1"/>
  <c r="C14" i="5"/>
  <c r="H14" i="4"/>
  <c r="G44" i="2"/>
  <c r="C22" i="2"/>
  <c r="C23" i="2" s="1"/>
  <c r="C43" i="2"/>
  <c r="G24" i="2"/>
  <c r="G45" i="2" s="1"/>
  <c r="C45" i="2"/>
  <c r="F7" i="4"/>
  <c r="E42" i="1"/>
  <c r="C24" i="1"/>
  <c r="AE12" i="3"/>
  <c r="AD16" i="3"/>
  <c r="AD21" i="3" s="1"/>
  <c r="D21" i="3" s="1"/>
  <c r="G11" i="4"/>
  <c r="F23" i="2"/>
  <c r="E22" i="1"/>
  <c r="F10" i="4" s="1"/>
  <c r="D23" i="2"/>
  <c r="E11" i="4"/>
  <c r="G23" i="1"/>
  <c r="H10" i="4"/>
  <c r="C22" i="1"/>
  <c r="D7" i="4"/>
  <c r="D22" i="1"/>
  <c r="E7" i="4"/>
  <c r="F23" i="1"/>
  <c r="G10" i="4"/>
  <c r="U20" i="1"/>
  <c r="T20" i="1"/>
  <c r="Q20" i="3"/>
  <c r="G20" i="3" s="1"/>
  <c r="H9" i="4" s="1"/>
  <c r="M20" i="3"/>
  <c r="P20" i="3"/>
  <c r="O20" i="3"/>
  <c r="E20" i="3" s="1"/>
  <c r="F9" i="4" s="1"/>
  <c r="N20" i="3"/>
  <c r="D20" i="3" s="1"/>
  <c r="F20" i="3"/>
  <c r="G9" i="4" s="1"/>
  <c r="G29" i="4" s="1"/>
  <c r="R29" i="4" s="1"/>
  <c r="F23" i="3"/>
  <c r="G15" i="4" s="1"/>
  <c r="F22" i="3"/>
  <c r="G12" i="4" s="1"/>
  <c r="S20" i="3"/>
  <c r="R20" i="3"/>
  <c r="O8" i="4" l="1"/>
  <c r="E43" i="2"/>
  <c r="E22" i="2"/>
  <c r="T22" i="2" s="1"/>
  <c r="G22" i="3"/>
  <c r="H12" i="4" s="1"/>
  <c r="E14" i="4"/>
  <c r="D44" i="2"/>
  <c r="D11" i="4"/>
  <c r="G14" i="4"/>
  <c r="F44" i="2"/>
  <c r="D14" i="4"/>
  <c r="C44" i="2"/>
  <c r="H13" i="4"/>
  <c r="G44" i="1"/>
  <c r="G13" i="4"/>
  <c r="F44" i="1"/>
  <c r="G24" i="1"/>
  <c r="G45" i="1" s="1"/>
  <c r="C45" i="1"/>
  <c r="E23" i="1"/>
  <c r="U22" i="1"/>
  <c r="P8" i="4"/>
  <c r="P7" i="4"/>
  <c r="D22" i="3"/>
  <c r="E12" i="4" s="1"/>
  <c r="D23" i="1"/>
  <c r="E10" i="4"/>
  <c r="C23" i="1"/>
  <c r="C44" i="1" s="1"/>
  <c r="D10" i="4"/>
  <c r="T22" i="1"/>
  <c r="E22" i="3"/>
  <c r="F12" i="4" s="1"/>
  <c r="G23" i="3"/>
  <c r="H15" i="4" s="1"/>
  <c r="C20" i="3"/>
  <c r="D9" i="4" s="1"/>
  <c r="F29" i="4"/>
  <c r="Q29" i="4" s="1"/>
  <c r="Q75" i="4" s="1"/>
  <c r="R74" i="4"/>
  <c r="G4" i="4" s="1"/>
  <c r="R75" i="4"/>
  <c r="O7" i="4"/>
  <c r="H20" i="3"/>
  <c r="H23" i="3"/>
  <c r="I15" i="4" s="1"/>
  <c r="H22" i="3"/>
  <c r="I20" i="3"/>
  <c r="J9" i="4" s="1"/>
  <c r="I23" i="3"/>
  <c r="J15" i="4" s="1"/>
  <c r="I22" i="3"/>
  <c r="J12" i="4" s="1"/>
  <c r="H29" i="4"/>
  <c r="S29" i="4" s="1"/>
  <c r="Q8" i="4"/>
  <c r="Q7" i="4"/>
  <c r="E9" i="4"/>
  <c r="U22" i="2" l="1"/>
  <c r="F11" i="4"/>
  <c r="O11" i="4" s="1"/>
  <c r="E23" i="2"/>
  <c r="Q14" i="4"/>
  <c r="F13" i="4"/>
  <c r="E44" i="1"/>
  <c r="E13" i="4"/>
  <c r="D44" i="1"/>
  <c r="C24" i="3"/>
  <c r="G24" i="3" s="1"/>
  <c r="D23" i="3"/>
  <c r="E15" i="4" s="1"/>
  <c r="D13" i="4"/>
  <c r="T23" i="1"/>
  <c r="U23" i="1"/>
  <c r="O10" i="4"/>
  <c r="E23" i="3"/>
  <c r="F15" i="4" s="1"/>
  <c r="C22" i="3"/>
  <c r="D12" i="4" s="1"/>
  <c r="D29" i="4"/>
  <c r="O29" i="4" s="1"/>
  <c r="M7" i="4"/>
  <c r="M8" i="4"/>
  <c r="U20" i="3"/>
  <c r="Q74" i="4"/>
  <c r="F4" i="4" s="1"/>
  <c r="Q13" i="4"/>
  <c r="H31" i="4"/>
  <c r="AG31" i="4" s="1"/>
  <c r="I12" i="4"/>
  <c r="N11" i="4"/>
  <c r="N10" i="4"/>
  <c r="E30" i="4"/>
  <c r="W30" i="4" s="1"/>
  <c r="E29" i="4"/>
  <c r="N8" i="4"/>
  <c r="N7" i="4"/>
  <c r="S75" i="4"/>
  <c r="S74" i="4"/>
  <c r="H4" i="4" s="1"/>
  <c r="I9" i="4"/>
  <c r="T20" i="3"/>
  <c r="Q11" i="4"/>
  <c r="H30" i="4"/>
  <c r="Z30" i="4" s="1"/>
  <c r="Q10" i="4"/>
  <c r="G30" i="4"/>
  <c r="Y30" i="4" s="1"/>
  <c r="P11" i="4"/>
  <c r="P10" i="4"/>
  <c r="F30" i="4" l="1"/>
  <c r="X30" i="4" s="1"/>
  <c r="X74" i="4" s="1"/>
  <c r="F5" i="4" s="1"/>
  <c r="F14" i="4"/>
  <c r="O13" i="4" s="1"/>
  <c r="U23" i="2"/>
  <c r="E44" i="2"/>
  <c r="T23" i="2"/>
  <c r="N13" i="4"/>
  <c r="C23" i="3"/>
  <c r="D15" i="4" s="1"/>
  <c r="D31" i="4" s="1"/>
  <c r="AC31" i="4" s="1"/>
  <c r="T22" i="3"/>
  <c r="U22" i="3"/>
  <c r="M10" i="4"/>
  <c r="M11" i="4"/>
  <c r="D30" i="4"/>
  <c r="V30" i="4" s="1"/>
  <c r="V75" i="4" s="1"/>
  <c r="O75" i="4"/>
  <c r="O74" i="4"/>
  <c r="D4" i="4" s="1"/>
  <c r="E31" i="4"/>
  <c r="AD31" i="4" s="1"/>
  <c r="AD74" i="4" s="1"/>
  <c r="E6" i="4" s="1"/>
  <c r="N14" i="4"/>
  <c r="AG75" i="4"/>
  <c r="AG74" i="4"/>
  <c r="H6" i="4" s="1"/>
  <c r="P29" i="4"/>
  <c r="N29" i="4"/>
  <c r="M29" i="4"/>
  <c r="Z74" i="4"/>
  <c r="H5" i="4" s="1"/>
  <c r="Z75" i="4"/>
  <c r="W75" i="4"/>
  <c r="W74" i="4"/>
  <c r="E5" i="4" s="1"/>
  <c r="G31" i="4"/>
  <c r="P14" i="4"/>
  <c r="P13" i="4"/>
  <c r="Y74" i="4"/>
  <c r="G5" i="4" s="1"/>
  <c r="Y75" i="4"/>
  <c r="O14" i="4" l="1"/>
  <c r="F31" i="4"/>
  <c r="AE31" i="4" s="1"/>
  <c r="AE74" i="4" s="1"/>
  <c r="F6" i="4" s="1"/>
  <c r="X75" i="4"/>
  <c r="M14" i="4"/>
  <c r="M13" i="4"/>
  <c r="T23" i="3"/>
  <c r="U23" i="3"/>
  <c r="AD75" i="4"/>
  <c r="N30" i="4"/>
  <c r="V74" i="4"/>
  <c r="D5" i="4" s="1"/>
  <c r="M30" i="4"/>
  <c r="AC75" i="4"/>
  <c r="AC74" i="4"/>
  <c r="D6" i="4" s="1"/>
  <c r="P75" i="4"/>
  <c r="P74" i="4"/>
  <c r="E4" i="4" s="1"/>
  <c r="AF31" i="4"/>
  <c r="N31" i="4" l="1"/>
  <c r="M31" i="4"/>
  <c r="AE75" i="4"/>
  <c r="AF75" i="4"/>
  <c r="AF74" i="4"/>
  <c r="G6" i="4" s="1"/>
  <c r="M5" i="4" l="1"/>
  <c r="M4" i="4"/>
</calcChain>
</file>

<file path=xl/sharedStrings.xml><?xml version="1.0" encoding="utf-8"?>
<sst xmlns="http://schemas.openxmlformats.org/spreadsheetml/2006/main" count="298" uniqueCount="128">
  <si>
    <t>Pts</t>
  </si>
  <si>
    <t>Yellow Xs</t>
  </si>
  <si>
    <t>Sum</t>
  </si>
  <si>
    <t>Initial Max</t>
  </si>
  <si>
    <t>Total pts</t>
  </si>
  <si>
    <t>Square</t>
  </si>
  <si>
    <t>Triangle</t>
  </si>
  <si>
    <t>Circle</t>
  </si>
  <si>
    <t>Global Game -- Results</t>
  </si>
  <si>
    <t>Merger 1</t>
  </si>
  <si>
    <t>Merger 2</t>
  </si>
  <si>
    <t>Gain?</t>
  </si>
  <si>
    <t>% Gain?</t>
  </si>
  <si>
    <t>Tot Pts</t>
  </si>
  <si>
    <t>Gain</t>
  </si>
  <si>
    <t>% Gain</t>
  </si>
  <si>
    <t xml:space="preserve"> Tot pts</t>
  </si>
  <si>
    <t xml:space="preserve"> Spr 03</t>
  </si>
  <si>
    <t xml:space="preserve">  Gain</t>
  </si>
  <si>
    <t xml:space="preserve"> Spr 04</t>
  </si>
  <si>
    <t xml:space="preserve"> Spr 05</t>
  </si>
  <si>
    <t xml:space="preserve"> Current</t>
  </si>
  <si>
    <t xml:space="preserve"> Record</t>
  </si>
  <si>
    <t xml:space="preserve">  Fall 05</t>
  </si>
  <si>
    <t>7 groups</t>
  </si>
  <si>
    <t>5 groups</t>
  </si>
  <si>
    <t>Percent7</t>
  </si>
  <si>
    <t>Percent5</t>
  </si>
  <si>
    <t>Team Size Planner</t>
  </si>
  <si>
    <t>AndrewRecs</t>
  </si>
  <si>
    <t xml:space="preserve">  Fall 06</t>
  </si>
  <si>
    <t>Section</t>
  </si>
  <si>
    <t>S03-0</t>
  </si>
  <si>
    <t>S03-1</t>
  </si>
  <si>
    <t>S03-2</t>
  </si>
  <si>
    <t>S04-0</t>
  </si>
  <si>
    <t>S04-1</t>
  </si>
  <si>
    <t>S04-2</t>
  </si>
  <si>
    <t>S05-0</t>
  </si>
  <si>
    <t>S05-1</t>
  </si>
  <si>
    <t>S05-2</t>
  </si>
  <si>
    <t>F05-0</t>
  </si>
  <si>
    <t>F05-1</t>
  </si>
  <si>
    <t>F05-2</t>
  </si>
  <si>
    <t>F06-0</t>
  </si>
  <si>
    <t>F06-1</t>
  </si>
  <si>
    <t>F06-2</t>
  </si>
  <si>
    <t>X</t>
  </si>
  <si>
    <t>Points</t>
  </si>
  <si>
    <t>InitMax</t>
  </si>
  <si>
    <t>Gain%</t>
  </si>
  <si>
    <t>%</t>
  </si>
  <si>
    <t xml:space="preserve"> </t>
  </si>
  <si>
    <t>AvgPts</t>
  </si>
  <si>
    <t>Synergies</t>
  </si>
  <si>
    <t>MergeMax</t>
  </si>
  <si>
    <t xml:space="preserve">  Spr 08</t>
  </si>
  <si>
    <t>S09-B</t>
  </si>
  <si>
    <t>S09-M</t>
  </si>
  <si>
    <t>S08-0</t>
  </si>
  <si>
    <t>S08-1</t>
  </si>
  <si>
    <t xml:space="preserve">  Spr 09</t>
  </si>
  <si>
    <t>F09-B</t>
  </si>
  <si>
    <t xml:space="preserve">  Fall 09</t>
  </si>
  <si>
    <t>F10-2</t>
  </si>
  <si>
    <t>F10-1</t>
  </si>
  <si>
    <t xml:space="preserve">  Fall 10</t>
  </si>
  <si>
    <t>F10-EMBA</t>
  </si>
  <si>
    <t>F11-1</t>
  </si>
  <si>
    <t>F11-2</t>
  </si>
  <si>
    <t>Merger 3</t>
  </si>
  <si>
    <t>Merger 4</t>
  </si>
  <si>
    <t>%gain</t>
  </si>
  <si>
    <t>F11-EMBA</t>
  </si>
  <si>
    <t>all teams merged</t>
  </si>
  <si>
    <t xml:space="preserve">  Fall 11</t>
  </si>
  <si>
    <t>Points in the game:</t>
  </si>
  <si>
    <t>F12-1</t>
  </si>
  <si>
    <t>F12-2</t>
  </si>
  <si>
    <t>F12-EMBA</t>
  </si>
  <si>
    <t>Overall Pts</t>
  </si>
  <si>
    <t>Possible pts</t>
  </si>
  <si>
    <t>% Achieved:</t>
  </si>
  <si>
    <t>345 merger</t>
  </si>
  <si>
    <t>F06</t>
  </si>
  <si>
    <t>F09</t>
  </si>
  <si>
    <t>F11</t>
  </si>
  <si>
    <t>F12</t>
  </si>
  <si>
    <t xml:space="preserve">  Fall 12</t>
  </si>
  <si>
    <t>Bio S13</t>
  </si>
  <si>
    <t>3 ways</t>
  </si>
  <si>
    <t>S13-Bio</t>
  </si>
  <si>
    <t>145 merger</t>
  </si>
  <si>
    <t>Global Game (EMBA)</t>
  </si>
  <si>
    <t>Bio F13</t>
  </si>
  <si>
    <t>F13-Bio</t>
  </si>
  <si>
    <t>MS Biotech (S13)</t>
  </si>
  <si>
    <t/>
  </si>
  <si>
    <t>1, 4, 5</t>
  </si>
  <si>
    <t>2, 3</t>
  </si>
  <si>
    <t>MS Bio S13</t>
  </si>
  <si>
    <t>1,5</t>
  </si>
  <si>
    <t>MS Bio F13</t>
  </si>
  <si>
    <t>EMBA F12</t>
  </si>
  <si>
    <t>EMBA F11</t>
  </si>
  <si>
    <t>3,4,5</t>
  </si>
  <si>
    <t>1,2,3,4,5</t>
  </si>
  <si>
    <t>Bio F14</t>
  </si>
  <si>
    <t>Fall 13</t>
  </si>
  <si>
    <t>EMBA F13</t>
  </si>
  <si>
    <t>EMBA F14</t>
  </si>
  <si>
    <t>MS Bio F14</t>
  </si>
  <si>
    <r>
      <t xml:space="preserve">Triangle  </t>
    </r>
    <r>
      <rPr>
        <b/>
        <sz val="23"/>
        <color indexed="13"/>
        <rFont val="Wingdings 3"/>
        <family val="1"/>
        <charset val="2"/>
      </rPr>
      <t>r</t>
    </r>
  </si>
  <si>
    <r>
      <t xml:space="preserve">Square    </t>
    </r>
    <r>
      <rPr>
        <b/>
        <sz val="23"/>
        <color indexed="13"/>
        <rFont val="Webdings"/>
        <family val="1"/>
        <charset val="2"/>
      </rPr>
      <t>c</t>
    </r>
  </si>
  <si>
    <r>
      <t xml:space="preserve">Circle      </t>
    </r>
    <r>
      <rPr>
        <b/>
        <sz val="23"/>
        <color indexed="13"/>
        <rFont val="Calibri"/>
        <family val="2"/>
      </rPr>
      <t>⃝</t>
    </r>
  </si>
  <si>
    <r>
      <t xml:space="preserve">Square    </t>
    </r>
    <r>
      <rPr>
        <b/>
        <sz val="23"/>
        <color rgb="FF2D2DFF"/>
        <rFont val="Webdings"/>
        <family val="1"/>
        <charset val="2"/>
      </rPr>
      <t>c</t>
    </r>
  </si>
  <si>
    <r>
      <t xml:space="preserve">Triangle  </t>
    </r>
    <r>
      <rPr>
        <b/>
        <sz val="23"/>
        <color rgb="FF2D2DFF"/>
        <rFont val="Wingdings 3"/>
        <family val="1"/>
        <charset val="2"/>
      </rPr>
      <t>r</t>
    </r>
  </si>
  <si>
    <t>Circle           ⃝</t>
  </si>
  <si>
    <r>
      <t xml:space="preserve">Square    </t>
    </r>
    <r>
      <rPr>
        <b/>
        <sz val="23"/>
        <color indexed="11"/>
        <rFont val="Webdings"/>
        <family val="1"/>
        <charset val="2"/>
      </rPr>
      <t>c</t>
    </r>
  </si>
  <si>
    <r>
      <t xml:space="preserve">Triangle  </t>
    </r>
    <r>
      <rPr>
        <b/>
        <sz val="23"/>
        <color indexed="11"/>
        <rFont val="Wingdings 3"/>
        <family val="1"/>
        <charset val="2"/>
      </rPr>
      <t>r</t>
    </r>
  </si>
  <si>
    <r>
      <t xml:space="preserve">Circle      </t>
    </r>
    <r>
      <rPr>
        <b/>
        <sz val="23"/>
        <color indexed="11"/>
        <rFont val="Calibri"/>
        <family val="2"/>
      </rPr>
      <t>⃝</t>
    </r>
  </si>
  <si>
    <r>
      <t xml:space="preserve">Square    </t>
    </r>
    <r>
      <rPr>
        <b/>
        <sz val="23"/>
        <color indexed="9"/>
        <rFont val="Webdings"/>
        <family val="1"/>
        <charset val="2"/>
      </rPr>
      <t>c</t>
    </r>
  </si>
  <si>
    <r>
      <t xml:space="preserve">Triangle  </t>
    </r>
    <r>
      <rPr>
        <b/>
        <sz val="23"/>
        <color indexed="9"/>
        <rFont val="Wingdings 3"/>
        <family val="1"/>
        <charset val="2"/>
      </rPr>
      <t>r</t>
    </r>
  </si>
  <si>
    <r>
      <t xml:space="preserve">Circle      </t>
    </r>
    <r>
      <rPr>
        <b/>
        <sz val="23"/>
        <color indexed="9"/>
        <rFont val="Calibri"/>
        <family val="2"/>
      </rPr>
      <t>⃝</t>
    </r>
  </si>
  <si>
    <t>F14-Bio</t>
  </si>
  <si>
    <t>F13-EMBA</t>
  </si>
  <si>
    <t>F14-EMBA</t>
  </si>
  <si>
    <t>Global Game (EMBA F14)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</si>
</sst>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6" x14ac:knownFonts="1">
    <font>
      <sz val="10"/>
      <name val="Arial"/>
    </font>
    <font>
      <b/>
      <sz val="23"/>
      <color indexed="9"/>
      <name val="Arial Narrow"/>
      <family val="2"/>
    </font>
    <font>
      <sz val="23"/>
      <color indexed="13"/>
      <name val="Arial Narrow"/>
      <family val="2"/>
    </font>
    <font>
      <sz val="10"/>
      <color indexed="13"/>
      <name val="Arial Narrow"/>
      <family val="2"/>
    </font>
    <font>
      <b/>
      <sz val="23"/>
      <color indexed="13"/>
      <name val="Arial Narrow"/>
      <family val="2"/>
    </font>
    <font>
      <b/>
      <sz val="16"/>
      <color indexed="13"/>
      <name val="Arial Narrow"/>
      <family val="2"/>
    </font>
    <font>
      <b/>
      <sz val="23"/>
      <color indexed="11"/>
      <name val="Arial Narrow"/>
      <family val="2"/>
    </font>
    <font>
      <b/>
      <sz val="10"/>
      <color indexed="13"/>
      <name val="Arial Narrow"/>
      <family val="2"/>
    </font>
    <font>
      <b/>
      <u/>
      <sz val="10"/>
      <color indexed="13"/>
      <name val="Arial Narrow"/>
      <family val="2"/>
    </font>
    <font>
      <sz val="8"/>
      <name val="Arial"/>
      <family val="2"/>
    </font>
    <font>
      <sz val="10"/>
      <color indexed="9"/>
      <name val="Arial Narrow"/>
      <family val="2"/>
    </font>
    <font>
      <b/>
      <sz val="10"/>
      <color indexed="9"/>
      <name val="Arial Narrow"/>
      <family val="2"/>
    </font>
    <font>
      <sz val="18"/>
      <color indexed="9"/>
      <name val="Arial Narrow"/>
      <family val="2"/>
    </font>
    <font>
      <sz val="18"/>
      <color indexed="13"/>
      <name val="Arial Narrow"/>
      <family val="2"/>
    </font>
    <font>
      <b/>
      <sz val="18"/>
      <color indexed="13"/>
      <name val="Arial Narrow"/>
      <family val="2"/>
    </font>
    <font>
      <sz val="18"/>
      <color indexed="42"/>
      <name val="Arial Narrow"/>
      <family val="2"/>
    </font>
    <font>
      <b/>
      <sz val="18"/>
      <color indexed="9"/>
      <name val="Arial Narrow"/>
      <family val="2"/>
    </font>
    <font>
      <b/>
      <sz val="18"/>
      <color theme="0"/>
      <name val="Arial Narrow"/>
      <family val="2"/>
    </font>
    <font>
      <sz val="18"/>
      <color theme="0"/>
      <name val="Arial Narrow"/>
      <family val="2"/>
    </font>
    <font>
      <sz val="23"/>
      <color theme="0"/>
      <name val="Arial Narrow"/>
      <family val="2"/>
    </font>
    <font>
      <b/>
      <sz val="23"/>
      <color theme="0"/>
      <name val="Arial Narrow"/>
      <family val="2"/>
    </font>
    <font>
      <b/>
      <sz val="28"/>
      <color theme="0"/>
      <name val="Arial Narrow"/>
      <family val="2"/>
    </font>
    <font>
      <b/>
      <sz val="23"/>
      <color rgb="FF2D2DFF"/>
      <name val="Arial Narrow"/>
      <family val="2"/>
    </font>
    <font>
      <sz val="16"/>
      <color theme="4" tint="0.59999389629810485"/>
      <name val="Arial Narrow"/>
      <family val="2"/>
    </font>
    <font>
      <b/>
      <sz val="16"/>
      <color theme="4" tint="0.59999389629810485"/>
      <name val="Arial Narrow"/>
      <family val="2"/>
    </font>
    <font>
      <b/>
      <sz val="23"/>
      <color indexed="13"/>
      <name val="Calibri"/>
      <family val="2"/>
    </font>
    <font>
      <b/>
      <sz val="23"/>
      <color indexed="13"/>
      <name val="Webdings"/>
      <family val="1"/>
      <charset val="2"/>
    </font>
    <font>
      <b/>
      <sz val="23"/>
      <color indexed="13"/>
      <name val="Wingdings 3"/>
      <family val="1"/>
      <charset val="2"/>
    </font>
    <font>
      <b/>
      <sz val="23"/>
      <color rgb="FF2D2DFF"/>
      <name val="Webdings"/>
      <family val="1"/>
      <charset val="2"/>
    </font>
    <font>
      <b/>
      <sz val="23"/>
      <color rgb="FF2D2DFF"/>
      <name val="Wingdings 3"/>
      <family val="1"/>
      <charset val="2"/>
    </font>
    <font>
      <b/>
      <sz val="23"/>
      <color indexed="11"/>
      <name val="Webdings"/>
      <family val="1"/>
      <charset val="2"/>
    </font>
    <font>
      <b/>
      <sz val="23"/>
      <color indexed="11"/>
      <name val="Wingdings 3"/>
      <family val="1"/>
      <charset val="2"/>
    </font>
    <font>
      <b/>
      <sz val="23"/>
      <color indexed="11"/>
      <name val="Calibri"/>
      <family val="2"/>
    </font>
    <font>
      <b/>
      <sz val="23"/>
      <color indexed="9"/>
      <name val="Webdings"/>
      <family val="1"/>
      <charset val="2"/>
    </font>
    <font>
      <b/>
      <sz val="23"/>
      <color indexed="9"/>
      <name val="Wingdings 3"/>
      <family val="1"/>
      <charset val="2"/>
    </font>
    <font>
      <b/>
      <sz val="23"/>
      <color indexed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19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medium">
        <color indexed="13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hair">
        <color indexed="9"/>
      </top>
      <bottom style="medium">
        <color indexed="13"/>
      </bottom>
      <diagonal/>
    </border>
    <border>
      <left style="thin">
        <color indexed="9"/>
      </left>
      <right style="thin">
        <color indexed="9"/>
      </right>
      <top style="medium">
        <color indexed="13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13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13"/>
      </bottom>
      <diagonal/>
    </border>
    <border>
      <left style="thin">
        <color indexed="9"/>
      </left>
      <right style="thick">
        <color indexed="34"/>
      </right>
      <top style="medium">
        <color indexed="13"/>
      </top>
      <bottom/>
      <diagonal/>
    </border>
    <border>
      <left style="thin">
        <color indexed="9"/>
      </left>
      <right style="thick">
        <color indexed="34"/>
      </right>
      <top style="medium">
        <color indexed="13"/>
      </top>
      <bottom style="thin">
        <color indexed="9"/>
      </bottom>
      <diagonal/>
    </border>
    <border>
      <left style="thin">
        <color indexed="9"/>
      </left>
      <right style="thick">
        <color indexed="34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ck">
        <color indexed="34"/>
      </right>
      <top style="thin">
        <color indexed="9"/>
      </top>
      <bottom style="medium">
        <color indexed="13"/>
      </bottom>
      <diagonal/>
    </border>
    <border>
      <left style="thin">
        <color indexed="9"/>
      </left>
      <right style="thick">
        <color indexed="34"/>
      </right>
      <top/>
      <bottom style="thin">
        <color indexed="9"/>
      </bottom>
      <diagonal/>
    </border>
    <border>
      <left style="thin">
        <color indexed="9"/>
      </left>
      <right style="thick">
        <color indexed="34"/>
      </right>
      <top style="thin">
        <color indexed="9"/>
      </top>
      <bottom/>
      <diagonal/>
    </border>
    <border>
      <left style="thin">
        <color indexed="9"/>
      </left>
      <right style="thick">
        <color indexed="34"/>
      </right>
      <top style="hair">
        <color indexed="9"/>
      </top>
      <bottom style="medium">
        <color indexed="13"/>
      </bottom>
      <diagonal/>
    </border>
    <border>
      <left/>
      <right style="thin">
        <color indexed="9"/>
      </right>
      <top style="medium">
        <color indexed="13"/>
      </top>
      <bottom/>
      <diagonal/>
    </border>
    <border>
      <left style="thin">
        <color indexed="9"/>
      </left>
      <right style="thick">
        <color indexed="13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hair">
        <color indexed="9"/>
      </bottom>
      <diagonal/>
    </border>
    <border>
      <left style="thin">
        <color indexed="9"/>
      </left>
      <right style="thick">
        <color indexed="34"/>
      </right>
      <top/>
      <bottom style="hair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13"/>
      </top>
      <bottom style="medium">
        <color indexed="13"/>
      </bottom>
      <diagonal/>
    </border>
    <border>
      <left style="thin">
        <color indexed="9"/>
      </left>
      <right style="thick">
        <color indexed="34"/>
      </right>
      <top style="medium">
        <color indexed="13"/>
      </top>
      <bottom style="medium">
        <color indexed="13"/>
      </bottom>
      <diagonal/>
    </border>
    <border>
      <left style="thin">
        <color indexed="9"/>
      </left>
      <right style="thin">
        <color indexed="9"/>
      </right>
      <top style="hair">
        <color indexed="9"/>
      </top>
      <bottom style="hair">
        <color indexed="9"/>
      </bottom>
      <diagonal/>
    </border>
    <border>
      <left style="thin">
        <color indexed="9"/>
      </left>
      <right style="thick">
        <color indexed="34"/>
      </right>
      <top style="hair">
        <color indexed="9"/>
      </top>
      <bottom style="hair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ck">
        <color indexed="13"/>
      </bottom>
      <diagonal/>
    </border>
    <border>
      <left style="thin">
        <color indexed="9"/>
      </left>
      <right style="thick">
        <color indexed="13"/>
      </right>
      <top style="thin">
        <color indexed="9"/>
      </top>
      <bottom style="thick">
        <color indexed="13"/>
      </bottom>
      <diagonal/>
    </border>
    <border>
      <left style="thin">
        <color indexed="9"/>
      </left>
      <right style="thin">
        <color indexed="9"/>
      </right>
      <top style="thick">
        <color indexed="11"/>
      </top>
      <bottom style="thin">
        <color indexed="9"/>
      </bottom>
      <diagonal/>
    </border>
    <border>
      <left style="thin">
        <color indexed="9"/>
      </left>
      <right style="thick">
        <color indexed="13"/>
      </right>
      <top style="thick">
        <color indexed="13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ck">
        <color indexed="11"/>
      </bottom>
      <diagonal/>
    </border>
    <border>
      <left style="thin">
        <color indexed="9"/>
      </left>
      <right style="thick">
        <color indexed="13"/>
      </right>
      <top/>
      <bottom style="thin">
        <color indexed="9"/>
      </bottom>
      <diagonal/>
    </border>
    <border>
      <left style="thin">
        <color indexed="9"/>
      </left>
      <right style="thick">
        <color indexed="13"/>
      </right>
      <top style="thin">
        <color indexed="9"/>
      </top>
      <bottom style="medium">
        <color indexed="13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ck">
        <color indexed="11"/>
      </top>
      <bottom/>
      <diagonal/>
    </border>
    <border>
      <left style="thin">
        <color indexed="9"/>
      </left>
      <right style="thin">
        <color indexed="9"/>
      </right>
      <top/>
      <bottom style="thick">
        <color indexed="11"/>
      </bottom>
      <diagonal/>
    </border>
    <border>
      <left/>
      <right style="dashed">
        <color indexed="48"/>
      </right>
      <top style="dashed">
        <color indexed="48"/>
      </top>
      <bottom style="dashed">
        <color indexed="48"/>
      </bottom>
      <diagonal/>
    </border>
    <border>
      <left style="dashed">
        <color indexed="48"/>
      </left>
      <right/>
      <top style="dashed">
        <color indexed="48"/>
      </top>
      <bottom style="dashed">
        <color indexed="48"/>
      </bottom>
      <diagonal/>
    </border>
    <border>
      <left style="dashed">
        <color indexed="48"/>
      </left>
      <right/>
      <top style="dashed">
        <color indexed="48"/>
      </top>
      <bottom/>
      <diagonal/>
    </border>
    <border>
      <left/>
      <right/>
      <top style="dashed">
        <color indexed="48"/>
      </top>
      <bottom style="dashed">
        <color indexed="48"/>
      </bottom>
      <diagonal/>
    </border>
    <border>
      <left/>
      <right/>
      <top style="dashed">
        <color indexed="48"/>
      </top>
      <bottom/>
      <diagonal/>
    </border>
    <border>
      <left/>
      <right style="dashed">
        <color indexed="48"/>
      </right>
      <top style="dashed">
        <color indexed="48"/>
      </top>
      <bottom/>
      <diagonal/>
    </border>
    <border>
      <left/>
      <right style="thick">
        <color indexed="34"/>
      </right>
      <top style="dashed">
        <color indexed="48"/>
      </top>
      <bottom/>
      <diagonal/>
    </border>
    <border>
      <left/>
      <right/>
      <top style="thick">
        <color indexed="34"/>
      </top>
      <bottom style="dashed">
        <color indexed="48"/>
      </bottom>
      <diagonal/>
    </border>
    <border>
      <left/>
      <right style="dashed">
        <color indexed="48"/>
      </right>
      <top style="thick">
        <color indexed="34"/>
      </top>
      <bottom style="dashed">
        <color indexed="48"/>
      </bottom>
      <diagonal/>
    </border>
    <border>
      <left style="dashed">
        <color indexed="48"/>
      </left>
      <right/>
      <top style="thick">
        <color indexed="34"/>
      </top>
      <bottom style="dashed">
        <color indexed="48"/>
      </bottom>
      <diagonal/>
    </border>
    <border>
      <left/>
      <right style="thick">
        <color indexed="34"/>
      </right>
      <top style="thick">
        <color indexed="34"/>
      </top>
      <bottom style="dashed">
        <color indexed="48"/>
      </bottom>
      <diagonal/>
    </border>
    <border>
      <left style="thin">
        <color indexed="9"/>
      </left>
      <right style="thick">
        <color indexed="13"/>
      </right>
      <top style="thick">
        <color rgb="FF00FF00"/>
      </top>
      <bottom style="thin">
        <color indexed="9"/>
      </bottom>
      <diagonal/>
    </border>
    <border>
      <left style="thin">
        <color indexed="9"/>
      </left>
      <right style="thick">
        <color indexed="13"/>
      </right>
      <top style="thin">
        <color indexed="9"/>
      </top>
      <bottom style="thick">
        <color rgb="FF00FF00"/>
      </bottom>
      <diagonal/>
    </border>
    <border>
      <left/>
      <right style="dashed">
        <color indexed="48"/>
      </right>
      <top/>
      <bottom style="dashed">
        <color indexed="48"/>
      </bottom>
      <diagonal/>
    </border>
    <border>
      <left style="dashed">
        <color indexed="48"/>
      </left>
      <right/>
      <top/>
      <bottom style="dashed">
        <color indexed="48"/>
      </bottom>
      <diagonal/>
    </border>
    <border>
      <left/>
      <right style="dashed">
        <color indexed="48"/>
      </right>
      <top style="thick">
        <color theme="4" tint="0.79998168889431442"/>
      </top>
      <bottom style="dashed">
        <color indexed="48"/>
      </bottom>
      <diagonal/>
    </border>
    <border>
      <left style="dashed">
        <color indexed="48"/>
      </left>
      <right/>
      <top style="thick">
        <color theme="4" tint="0.79998168889431442"/>
      </top>
      <bottom style="dashed">
        <color indexed="48"/>
      </bottom>
      <diagonal/>
    </border>
    <border>
      <left/>
      <right style="thick">
        <color theme="4" tint="0.79995117038483843"/>
      </right>
      <top style="thick">
        <color theme="4" tint="0.79998168889431442"/>
      </top>
      <bottom style="dashed">
        <color indexed="48"/>
      </bottom>
      <diagonal/>
    </border>
    <border>
      <left/>
      <right style="thick">
        <color theme="4" tint="0.79995117038483843"/>
      </right>
      <top style="dashed">
        <color indexed="48"/>
      </top>
      <bottom/>
      <diagonal/>
    </border>
    <border>
      <left/>
      <right style="thick">
        <color theme="4" tint="0.79995117038483843"/>
      </right>
      <top style="dashed">
        <color indexed="48"/>
      </top>
      <bottom style="dashed">
        <color indexed="48"/>
      </bottom>
      <diagonal/>
    </border>
    <border>
      <left/>
      <right style="dashed">
        <color indexed="48"/>
      </right>
      <top style="dashed">
        <color indexed="48"/>
      </top>
      <bottom style="thick">
        <color theme="4" tint="0.79995117038483843"/>
      </bottom>
      <diagonal/>
    </border>
    <border>
      <left style="dashed">
        <color indexed="48"/>
      </left>
      <right/>
      <top style="dashed">
        <color indexed="48"/>
      </top>
      <bottom style="thick">
        <color theme="4" tint="0.79995117038483843"/>
      </bottom>
      <diagonal/>
    </border>
    <border>
      <left/>
      <right/>
      <top style="dashed">
        <color indexed="48"/>
      </top>
      <bottom style="thick">
        <color theme="4" tint="0.79995117038483843"/>
      </bottom>
      <diagonal/>
    </border>
    <border>
      <left/>
      <right style="thick">
        <color theme="4" tint="0.79995117038483843"/>
      </right>
      <top/>
      <bottom style="thick">
        <color theme="4" tint="0.79995117038483843"/>
      </bottom>
      <diagonal/>
    </border>
    <border>
      <left style="medium">
        <color theme="4" tint="0.79995117038483843"/>
      </left>
      <right/>
      <top style="thick">
        <color theme="4" tint="0.79998168889431442"/>
      </top>
      <bottom style="dashed">
        <color indexed="48"/>
      </bottom>
      <diagonal/>
    </border>
    <border>
      <left style="medium">
        <color theme="4" tint="0.79995117038483843"/>
      </left>
      <right/>
      <top style="dashed">
        <color indexed="48"/>
      </top>
      <bottom/>
      <diagonal/>
    </border>
    <border>
      <left style="medium">
        <color theme="4" tint="0.79995117038483843"/>
      </left>
      <right/>
      <top style="dashed">
        <color indexed="48"/>
      </top>
      <bottom style="dashed">
        <color indexed="48"/>
      </bottom>
      <diagonal/>
    </border>
    <border>
      <left style="medium">
        <color theme="4" tint="0.79995117038483843"/>
      </left>
      <right/>
      <top style="dashed">
        <color indexed="48"/>
      </top>
      <bottom style="thick">
        <color theme="4" tint="0.79995117038483843"/>
      </bottom>
      <diagonal/>
    </border>
    <border>
      <left style="medium">
        <color theme="4" tint="0.79995117038483843"/>
      </left>
      <right/>
      <top/>
      <bottom style="dashed">
        <color indexed="48"/>
      </bottom>
      <diagonal/>
    </border>
    <border>
      <left style="thick">
        <color theme="4" tint="0.79995117038483843"/>
      </left>
      <right style="medium">
        <color theme="4" tint="0.79995117038483843"/>
      </right>
      <top style="thick">
        <color theme="4" tint="0.79998168889431442"/>
      </top>
      <bottom style="dashed">
        <color indexed="48"/>
      </bottom>
      <diagonal/>
    </border>
    <border>
      <left style="thick">
        <color theme="4" tint="0.79995117038483843"/>
      </left>
      <right style="medium">
        <color theme="4" tint="0.79995117038483843"/>
      </right>
      <top/>
      <bottom style="dashed">
        <color indexed="48"/>
      </bottom>
      <diagonal/>
    </border>
    <border>
      <left style="thick">
        <color theme="4" tint="0.79995117038483843"/>
      </left>
      <right style="medium">
        <color theme="4" tint="0.79995117038483843"/>
      </right>
      <top style="dashed">
        <color indexed="48"/>
      </top>
      <bottom style="dashed">
        <color indexed="48"/>
      </bottom>
      <diagonal/>
    </border>
    <border>
      <left style="thick">
        <color theme="4" tint="0.79995117038483843"/>
      </left>
      <right style="medium">
        <color theme="4" tint="0.79995117038483843"/>
      </right>
      <top style="dashed">
        <color indexed="48"/>
      </top>
      <bottom style="thick">
        <color theme="4" tint="0.79995117038483843"/>
      </bottom>
      <diagonal/>
    </border>
    <border>
      <left/>
      <right style="thick">
        <color theme="4" tint="0.79992065187536243"/>
      </right>
      <top style="dashed">
        <color indexed="48"/>
      </top>
      <bottom style="dashed">
        <color indexed="48"/>
      </bottom>
      <diagonal/>
    </border>
    <border>
      <left style="thick">
        <color theme="4" tint="0.79995117038483843"/>
      </left>
      <right style="medium">
        <color theme="4" tint="0.79995117038483843"/>
      </right>
      <top style="dashed">
        <color indexed="48"/>
      </top>
      <bottom style="thick">
        <color theme="4" tint="0.79992065187536243"/>
      </bottom>
      <diagonal/>
    </border>
    <border>
      <left style="medium">
        <color theme="4" tint="0.79995117038483843"/>
      </left>
      <right/>
      <top style="dashed">
        <color indexed="48"/>
      </top>
      <bottom style="thick">
        <color theme="4" tint="0.79992065187536243"/>
      </bottom>
      <diagonal/>
    </border>
    <border>
      <left/>
      <right style="dashed">
        <color indexed="48"/>
      </right>
      <top/>
      <bottom style="thick">
        <color theme="4" tint="0.79992065187536243"/>
      </bottom>
      <diagonal/>
    </border>
    <border>
      <left style="dashed">
        <color indexed="48"/>
      </left>
      <right/>
      <top style="dashed">
        <color indexed="48"/>
      </top>
      <bottom style="thick">
        <color theme="4" tint="0.79992065187536243"/>
      </bottom>
      <diagonal/>
    </border>
    <border>
      <left style="dashed">
        <color indexed="48"/>
      </left>
      <right/>
      <top/>
      <bottom style="thick">
        <color theme="4" tint="0.79992065187536243"/>
      </bottom>
      <diagonal/>
    </border>
    <border>
      <left/>
      <right/>
      <top/>
      <bottom style="thick">
        <color theme="4" tint="0.79992065187536243"/>
      </bottom>
      <diagonal/>
    </border>
    <border>
      <left/>
      <right style="thick">
        <color theme="4" tint="0.79992065187536243"/>
      </right>
      <top/>
      <bottom style="thick">
        <color theme="4" tint="0.79992065187536243"/>
      </bottom>
      <diagonal/>
    </border>
    <border>
      <left style="thick">
        <color theme="4" tint="0.79995117038483843"/>
      </left>
      <right style="medium">
        <color theme="4" tint="0.79995117038483843"/>
      </right>
      <top style="dashed">
        <color indexed="48"/>
      </top>
      <bottom/>
      <diagonal/>
    </border>
    <border>
      <left style="thick">
        <color theme="4" tint="0.79995117038483843"/>
      </left>
      <right style="medium">
        <color theme="4" tint="0.79995117038483843"/>
      </right>
      <top style="medium">
        <color theme="4" tint="0.79992065187536243"/>
      </top>
      <bottom style="dashed">
        <color indexed="48"/>
      </bottom>
      <diagonal/>
    </border>
    <border>
      <left style="medium">
        <color theme="4" tint="0.79995117038483843"/>
      </left>
      <right/>
      <top style="medium">
        <color theme="4" tint="0.79992065187536243"/>
      </top>
      <bottom/>
      <diagonal/>
    </border>
    <border>
      <left/>
      <right/>
      <top style="medium">
        <color theme="4" tint="0.79992065187536243"/>
      </top>
      <bottom/>
      <diagonal/>
    </border>
    <border>
      <left style="dashed">
        <color indexed="48"/>
      </left>
      <right/>
      <top style="medium">
        <color theme="4" tint="0.79992065187536243"/>
      </top>
      <bottom style="dashed">
        <color indexed="48"/>
      </bottom>
      <diagonal/>
    </border>
    <border>
      <left/>
      <right style="dashed">
        <color indexed="48"/>
      </right>
      <top style="medium">
        <color theme="4" tint="0.79992065187536243"/>
      </top>
      <bottom style="dashed">
        <color indexed="48"/>
      </bottom>
      <diagonal/>
    </border>
    <border>
      <left/>
      <right style="thick">
        <color theme="4" tint="0.79995117038483843"/>
      </right>
      <top style="medium">
        <color theme="4" tint="0.79992065187536243"/>
      </top>
      <bottom style="dashed">
        <color indexed="48"/>
      </bottom>
      <diagonal/>
    </border>
    <border>
      <left/>
      <right/>
      <top style="medium">
        <color theme="4" tint="0.79992065187536243"/>
      </top>
      <bottom style="dashed">
        <color indexed="48"/>
      </bottom>
      <diagonal/>
    </border>
    <border>
      <left/>
      <right style="thick">
        <color theme="4" tint="0.79992065187536243"/>
      </right>
      <top style="medium">
        <color theme="4" tint="0.79992065187536243"/>
      </top>
      <bottom style="dashed">
        <color indexed="48"/>
      </bottom>
      <diagonal/>
    </border>
    <border>
      <left/>
      <right style="thin">
        <color indexed="9"/>
      </right>
      <top style="thick">
        <color rgb="FF00FF00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ck">
        <color rgb="FF00FF0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medium">
        <color indexed="13"/>
      </bottom>
      <diagonal/>
    </border>
    <border>
      <left/>
      <right style="thin">
        <color indexed="9"/>
      </right>
      <top style="thin">
        <color indexed="9"/>
      </top>
      <bottom style="thick">
        <color indexed="13"/>
      </bottom>
      <diagonal/>
    </border>
    <border>
      <left style="thick">
        <color theme="3" tint="0.59996337778862885"/>
      </left>
      <right style="thin">
        <color indexed="9"/>
      </right>
      <top style="thick">
        <color indexed="11"/>
      </top>
      <bottom/>
      <diagonal/>
    </border>
    <border>
      <left style="thick">
        <color theme="3" tint="0.59996337778862885"/>
      </left>
      <right style="thin">
        <color indexed="9"/>
      </right>
      <top/>
      <bottom/>
      <diagonal/>
    </border>
    <border>
      <left style="thick">
        <color theme="3" tint="0.59996337778862885"/>
      </left>
      <right style="thin">
        <color indexed="9"/>
      </right>
      <top/>
      <bottom style="thick">
        <color indexed="11"/>
      </bottom>
      <diagonal/>
    </border>
    <border>
      <left style="thick">
        <color theme="3" tint="0.59996337778862885"/>
      </left>
      <right style="thin">
        <color indexed="9"/>
      </right>
      <top/>
      <bottom style="thick">
        <color theme="3" tint="0.5999633777886288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ck">
        <color theme="3" tint="0.59996337778862885"/>
      </bottom>
      <diagonal/>
    </border>
    <border>
      <left style="thick">
        <color theme="3" tint="0.59996337778862885"/>
      </left>
      <right/>
      <top style="thick">
        <color theme="3" tint="0.59996337778862885"/>
      </top>
      <bottom style="medium">
        <color theme="3" tint="0.59996337778862885"/>
      </bottom>
      <diagonal/>
    </border>
    <border>
      <left/>
      <right style="thin">
        <color indexed="9"/>
      </right>
      <top style="thick">
        <color theme="3" tint="0.59996337778862885"/>
      </top>
      <bottom style="medium">
        <color theme="3" tint="0.59996337778862885"/>
      </bottom>
      <diagonal/>
    </border>
    <border>
      <left style="thin">
        <color indexed="9"/>
      </left>
      <right style="thin">
        <color indexed="9"/>
      </right>
      <top style="thick">
        <color theme="3" tint="0.59996337778862885"/>
      </top>
      <bottom style="medium">
        <color theme="3" tint="0.59996337778862885"/>
      </bottom>
      <diagonal/>
    </border>
    <border>
      <left style="thin">
        <color indexed="9"/>
      </left>
      <right/>
      <top style="thick">
        <color theme="3" tint="0.59996337778862885"/>
      </top>
      <bottom style="medium">
        <color theme="3" tint="0.59996337778862885"/>
      </bottom>
      <diagonal/>
    </border>
    <border>
      <left style="thin">
        <color indexed="9"/>
      </left>
      <right style="thick">
        <color theme="3" tint="0.59996337778862885"/>
      </right>
      <top style="thick">
        <color theme="3" tint="0.59996337778862885"/>
      </top>
      <bottom style="medium">
        <color theme="3" tint="0.59996337778862885"/>
      </bottom>
      <diagonal/>
    </border>
    <border>
      <left style="thick">
        <color theme="3" tint="0.59996337778862885"/>
      </left>
      <right style="thin">
        <color indexed="9"/>
      </right>
      <top style="medium">
        <color theme="3" tint="0.59996337778862885"/>
      </top>
      <bottom/>
      <diagonal/>
    </border>
    <border>
      <left style="thin">
        <color indexed="9"/>
      </left>
      <right style="thin">
        <color indexed="9"/>
      </right>
      <top style="medium">
        <color theme="3" tint="0.59996337778862885"/>
      </top>
      <bottom style="thin">
        <color indexed="9"/>
      </bottom>
      <diagonal/>
    </border>
    <border>
      <left style="thick">
        <color theme="3" tint="0.59996337778862885"/>
      </left>
      <right style="thin">
        <color indexed="9"/>
      </right>
      <top/>
      <bottom style="medium">
        <color theme="3" tint="0.5999633777886288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theme="3" tint="0.59996337778862885"/>
      </bottom>
      <diagonal/>
    </border>
    <border>
      <left style="thin">
        <color indexed="9"/>
      </left>
      <right/>
      <top/>
      <bottom/>
      <diagonal/>
    </border>
    <border>
      <left/>
      <right style="thick">
        <color theme="3" tint="0.59996337778862885"/>
      </right>
      <top style="thick">
        <color rgb="FF00FF00"/>
      </top>
      <bottom/>
      <diagonal/>
    </border>
    <border>
      <left/>
      <right style="thick">
        <color theme="3" tint="0.59996337778862885"/>
      </right>
      <top/>
      <bottom/>
      <diagonal/>
    </border>
    <border>
      <left style="thin">
        <color indexed="9"/>
      </left>
      <right/>
      <top/>
      <bottom style="medium">
        <color theme="3" tint="0.59996337778862885"/>
      </bottom>
      <diagonal/>
    </border>
    <border>
      <left/>
      <right/>
      <top/>
      <bottom style="medium">
        <color theme="3" tint="0.59996337778862885"/>
      </bottom>
      <diagonal/>
    </border>
    <border>
      <left/>
      <right style="thick">
        <color theme="3" tint="0.59996337778862885"/>
      </right>
      <top/>
      <bottom style="medium">
        <color theme="3" tint="0.59996337778862885"/>
      </bottom>
      <diagonal/>
    </border>
    <border>
      <left style="thin">
        <color indexed="9"/>
      </left>
      <right/>
      <top style="medium">
        <color theme="3" tint="0.59996337778862885"/>
      </top>
      <bottom/>
      <diagonal/>
    </border>
    <border>
      <left/>
      <right/>
      <top style="medium">
        <color theme="3" tint="0.59996337778862885"/>
      </top>
      <bottom/>
      <diagonal/>
    </border>
    <border>
      <left/>
      <right style="thick">
        <color theme="3" tint="0.59996337778862885"/>
      </right>
      <top style="medium">
        <color theme="3" tint="0.59996337778862885"/>
      </top>
      <bottom/>
      <diagonal/>
    </border>
    <border>
      <left style="thin">
        <color indexed="9"/>
      </left>
      <right/>
      <top/>
      <bottom style="thick">
        <color theme="3" tint="0.59996337778862885"/>
      </bottom>
      <diagonal/>
    </border>
    <border>
      <left/>
      <right/>
      <top/>
      <bottom style="thick">
        <color theme="3" tint="0.59996337778862885"/>
      </bottom>
      <diagonal/>
    </border>
    <border>
      <left/>
      <right style="thick">
        <color theme="3" tint="0.59996337778862885"/>
      </right>
      <top/>
      <bottom style="thick">
        <color theme="3" tint="0.59996337778862885"/>
      </bottom>
      <diagonal/>
    </border>
    <border>
      <left style="thin">
        <color indexed="9"/>
      </left>
      <right/>
      <top style="thick">
        <color indexed="11"/>
      </top>
      <bottom/>
      <diagonal/>
    </border>
    <border>
      <left/>
      <right/>
      <top style="thick">
        <color indexed="11"/>
      </top>
      <bottom/>
      <diagonal/>
    </border>
    <border>
      <left style="thin">
        <color indexed="9"/>
      </left>
      <right/>
      <top/>
      <bottom style="thick">
        <color indexed="11"/>
      </bottom>
      <diagonal/>
    </border>
    <border>
      <left/>
      <right/>
      <top/>
      <bottom style="thick">
        <color indexed="11"/>
      </bottom>
      <diagonal/>
    </border>
    <border>
      <left/>
      <right style="thick">
        <color theme="3" tint="0.59996337778862885"/>
      </right>
      <top/>
      <bottom style="thick">
        <color rgb="FF00FF00"/>
      </bottom>
      <diagonal/>
    </border>
    <border>
      <left style="thin">
        <color indexed="9"/>
      </left>
      <right/>
      <top style="medium">
        <color theme="3" tint="0.59996337778862885"/>
      </top>
      <bottom style="thin">
        <color indexed="9"/>
      </bottom>
      <diagonal/>
    </border>
    <border>
      <left/>
      <right/>
      <top style="medium">
        <color theme="3" tint="0.59996337778862885"/>
      </top>
      <bottom style="thin">
        <color indexed="9"/>
      </bottom>
      <diagonal/>
    </border>
    <border>
      <left/>
      <right style="thick">
        <color theme="3" tint="0.59996337778862885"/>
      </right>
      <top style="medium">
        <color theme="3" tint="0.59996337778862885"/>
      </top>
      <bottom style="thick">
        <color rgb="FF00FF00"/>
      </bottom>
      <diagonal/>
    </border>
    <border>
      <left style="thick">
        <color theme="4" tint="0.39994506668294322"/>
      </left>
      <right/>
      <top style="thick">
        <color theme="4" tint="0.39994506668294322"/>
      </top>
      <bottom style="medium">
        <color indexed="13"/>
      </bottom>
      <diagonal/>
    </border>
    <border>
      <left/>
      <right style="thin">
        <color indexed="9"/>
      </right>
      <top style="thick">
        <color theme="4" tint="0.39994506668294322"/>
      </top>
      <bottom style="medium">
        <color indexed="13"/>
      </bottom>
      <diagonal/>
    </border>
    <border>
      <left style="thin">
        <color indexed="9"/>
      </left>
      <right style="thin">
        <color indexed="9"/>
      </right>
      <top style="thick">
        <color theme="4" tint="0.39994506668294322"/>
      </top>
      <bottom/>
      <diagonal/>
    </border>
    <border>
      <left style="thin">
        <color indexed="9"/>
      </left>
      <right/>
      <top style="thick">
        <color theme="4" tint="0.39994506668294322"/>
      </top>
      <bottom/>
      <diagonal/>
    </border>
    <border>
      <left style="thin">
        <color indexed="9"/>
      </left>
      <right style="thick">
        <color theme="4" tint="0.39994506668294322"/>
      </right>
      <top style="thick">
        <color theme="4" tint="0.39994506668294322"/>
      </top>
      <bottom/>
      <diagonal/>
    </border>
    <border>
      <left style="thick">
        <color theme="4" tint="0.39994506668294322"/>
      </left>
      <right style="thin">
        <color indexed="9"/>
      </right>
      <top style="thick">
        <color indexed="11"/>
      </top>
      <bottom/>
      <diagonal/>
    </border>
    <border>
      <left/>
      <right style="thick">
        <color theme="4" tint="0.39994506668294322"/>
      </right>
      <top style="thick">
        <color indexed="11"/>
      </top>
      <bottom/>
      <diagonal/>
    </border>
    <border>
      <left style="thick">
        <color theme="4" tint="0.39994506668294322"/>
      </left>
      <right style="thin">
        <color indexed="9"/>
      </right>
      <top/>
      <bottom/>
      <diagonal/>
    </border>
    <border>
      <left/>
      <right style="thick">
        <color theme="4" tint="0.39994506668294322"/>
      </right>
      <top/>
      <bottom/>
      <diagonal/>
    </border>
    <border>
      <left style="thick">
        <color theme="4" tint="0.39994506668294322"/>
      </left>
      <right style="thin">
        <color indexed="9"/>
      </right>
      <top/>
      <bottom style="thick">
        <color indexed="13"/>
      </bottom>
      <diagonal/>
    </border>
    <border>
      <left/>
      <right style="thick">
        <color theme="4" tint="0.39994506668294322"/>
      </right>
      <top/>
      <bottom style="thick">
        <color indexed="11"/>
      </bottom>
      <diagonal/>
    </border>
    <border>
      <left style="thick">
        <color theme="4" tint="0.39994506668294322"/>
      </left>
      <right style="thin">
        <color indexed="9"/>
      </right>
      <top/>
      <bottom style="thick">
        <color theme="4" tint="0.399945066682943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ck">
        <color theme="4" tint="0.39994506668294322"/>
      </bottom>
      <diagonal/>
    </border>
    <border>
      <left style="thin">
        <color indexed="9"/>
      </left>
      <right/>
      <top/>
      <bottom style="thick">
        <color theme="4" tint="0.39994506668294322"/>
      </bottom>
      <diagonal/>
    </border>
    <border>
      <left/>
      <right/>
      <top/>
      <bottom style="thick">
        <color theme="4" tint="0.39994506668294322"/>
      </bottom>
      <diagonal/>
    </border>
    <border>
      <left/>
      <right style="thick">
        <color theme="4" tint="0.39994506668294322"/>
      </right>
      <top/>
      <bottom style="thick">
        <color theme="4" tint="0.39994506668294322"/>
      </bottom>
      <diagonal/>
    </border>
    <border>
      <left style="thin">
        <color indexed="9"/>
      </left>
      <right/>
      <top/>
      <bottom style="medium">
        <color rgb="FFFFFF00"/>
      </bottom>
      <diagonal/>
    </border>
    <border>
      <left/>
      <right/>
      <top/>
      <bottom style="medium">
        <color rgb="FFFFFF00"/>
      </bottom>
      <diagonal/>
    </border>
    <border>
      <left style="thin">
        <color indexed="9"/>
      </left>
      <right/>
      <top style="medium">
        <color rgb="FFFFFF00"/>
      </top>
      <bottom/>
      <diagonal/>
    </border>
    <border>
      <left/>
      <right/>
      <top style="medium">
        <color rgb="FFFFFF00"/>
      </top>
      <bottom/>
      <diagonal/>
    </border>
    <border>
      <left style="medium">
        <color theme="3" tint="0.39994506668294322"/>
      </left>
      <right style="thin">
        <color indexed="9"/>
      </right>
      <top style="medium">
        <color theme="3" tint="0.39994506668294322"/>
      </top>
      <bottom/>
      <diagonal/>
    </border>
    <border>
      <left style="thin">
        <color indexed="9"/>
      </left>
      <right style="thin">
        <color indexed="9"/>
      </right>
      <top style="medium">
        <color theme="3" tint="0.39994506668294322"/>
      </top>
      <bottom/>
      <diagonal/>
    </border>
    <border>
      <left style="thin">
        <color indexed="9"/>
      </left>
      <right/>
      <top style="medium">
        <color theme="3" tint="0.39994506668294322"/>
      </top>
      <bottom/>
      <diagonal/>
    </border>
    <border>
      <left style="thin">
        <color indexed="9"/>
      </left>
      <right style="medium">
        <color theme="3" tint="0.39994506668294322"/>
      </right>
      <top style="medium">
        <color theme="3" tint="0.39994506668294322"/>
      </top>
      <bottom/>
      <diagonal/>
    </border>
    <border>
      <left style="medium">
        <color theme="3" tint="0.39994506668294322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 style="thin">
        <color indexed="9"/>
      </right>
      <top/>
      <bottom style="thin">
        <color indexed="9"/>
      </bottom>
      <diagonal/>
    </border>
    <border>
      <left style="medium">
        <color theme="3" tint="0.39994506668294322"/>
      </left>
      <right style="thin">
        <color indexed="9"/>
      </right>
      <top style="thin">
        <color indexed="9"/>
      </top>
      <bottom/>
      <diagonal/>
    </border>
    <border>
      <left style="medium">
        <color theme="3" tint="0.39994506668294322"/>
      </left>
      <right style="thin">
        <color indexed="9"/>
      </right>
      <top/>
      <bottom style="hair">
        <color indexed="9"/>
      </bottom>
      <diagonal/>
    </border>
    <border>
      <left/>
      <right style="medium">
        <color theme="3" tint="0.39994506668294322"/>
      </right>
      <top/>
      <bottom style="medium">
        <color rgb="FFFFFF00"/>
      </bottom>
      <diagonal/>
    </border>
    <border>
      <left/>
      <right style="medium">
        <color theme="3" tint="0.39994506668294322"/>
      </right>
      <top style="medium">
        <color rgb="FFFFFF00"/>
      </top>
      <bottom/>
      <diagonal/>
    </border>
    <border>
      <left style="medium">
        <color theme="3" tint="0.39994506668294322"/>
      </left>
      <right style="thin">
        <color indexed="9"/>
      </right>
      <top style="hair">
        <color indexed="9"/>
      </top>
      <bottom style="hair">
        <color indexed="9"/>
      </bottom>
      <diagonal/>
    </border>
    <border>
      <left style="medium">
        <color theme="3" tint="0.39994506668294322"/>
      </left>
      <right style="thin">
        <color indexed="9"/>
      </right>
      <top style="hair">
        <color indexed="9"/>
      </top>
      <bottom style="medium">
        <color theme="3" tint="0.39994506668294322"/>
      </bottom>
      <diagonal/>
    </border>
    <border>
      <left style="thin">
        <color indexed="9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medium">
        <color theme="3" tint="0.39994506668294322"/>
      </left>
      <right style="thin">
        <color indexed="9"/>
      </right>
      <top style="medium">
        <color theme="3" tint="0.39991454817346722"/>
      </top>
      <bottom style="thin">
        <color indexed="9"/>
      </bottom>
      <diagonal/>
    </border>
    <border>
      <left style="thin">
        <color indexed="9"/>
      </left>
      <right/>
      <top style="medium">
        <color theme="3" tint="0.39991454817346722"/>
      </top>
      <bottom/>
      <diagonal/>
    </border>
    <border>
      <left/>
      <right/>
      <top style="medium">
        <color theme="3" tint="0.39991454817346722"/>
      </top>
      <bottom/>
      <diagonal/>
    </border>
    <border>
      <left/>
      <right style="medium">
        <color theme="3" tint="0.39994506668294322"/>
      </right>
      <top style="medium">
        <color theme="3" tint="0.39991454817346722"/>
      </top>
      <bottom/>
      <diagonal/>
    </border>
    <border>
      <left style="medium">
        <color theme="3" tint="0.39994506668294322"/>
      </left>
      <right style="thin">
        <color indexed="9"/>
      </right>
      <top style="thin">
        <color indexed="9"/>
      </top>
      <bottom style="medium">
        <color theme="3" tint="0.39991454817346722"/>
      </bottom>
      <diagonal/>
    </border>
    <border>
      <left style="thin">
        <color indexed="9"/>
      </left>
      <right/>
      <top/>
      <bottom style="medium">
        <color theme="3" tint="0.39991454817346722"/>
      </bottom>
      <diagonal/>
    </border>
    <border>
      <left/>
      <right/>
      <top/>
      <bottom style="medium">
        <color theme="3" tint="0.39991454817346722"/>
      </bottom>
      <diagonal/>
    </border>
    <border>
      <left/>
      <right style="medium">
        <color theme="3" tint="0.39994506668294322"/>
      </right>
      <top/>
      <bottom style="medium">
        <color theme="3" tint="0.39991454817346722"/>
      </bottom>
      <diagonal/>
    </border>
    <border>
      <left style="medium">
        <color theme="3" tint="0.39994506668294322"/>
      </left>
      <right style="thin">
        <color indexed="9"/>
      </right>
      <top style="medium">
        <color theme="3" tint="0.39991454817346722"/>
      </top>
      <bottom style="medium">
        <color theme="3" tint="0.39991454817346722"/>
      </bottom>
      <diagonal/>
    </border>
    <border>
      <left style="thin">
        <color indexed="9"/>
      </left>
      <right/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medium">
        <color theme="3" tint="0.39991454817346722"/>
      </top>
      <bottom style="medium">
        <color theme="3" tint="0.39991454817346722"/>
      </bottom>
      <diagonal/>
    </border>
    <border>
      <left/>
      <right style="medium">
        <color theme="3" tint="0.39994506668294322"/>
      </right>
      <top style="medium">
        <color theme="3" tint="0.39991454817346722"/>
      </top>
      <bottom style="medium">
        <color theme="3" tint="0.39991454817346722"/>
      </bottom>
      <diagonal/>
    </border>
    <border>
      <left style="thin">
        <color indexed="9"/>
      </left>
      <right style="thick">
        <color indexed="34"/>
      </right>
      <top/>
      <bottom/>
      <diagonal/>
    </border>
    <border>
      <left style="medium">
        <color theme="3" tint="0.39994506668294322"/>
      </left>
      <right style="thin">
        <color indexed="9"/>
      </right>
      <top style="hair">
        <color indexed="9"/>
      </top>
      <bottom style="thin">
        <color theme="0"/>
      </bottom>
      <diagonal/>
    </border>
    <border>
      <left style="medium">
        <color theme="3" tint="0.39994506668294322"/>
      </left>
      <right style="thin">
        <color indexed="9"/>
      </right>
      <top style="thin">
        <color theme="0"/>
      </top>
      <bottom style="thin">
        <color theme="0"/>
      </bottom>
      <diagonal/>
    </border>
    <border>
      <left style="medium">
        <color theme="3" tint="0.39994506668294322"/>
      </left>
      <right style="thin">
        <color indexed="9"/>
      </right>
      <top style="thin">
        <color theme="0"/>
      </top>
      <bottom style="medium">
        <color indexed="13"/>
      </bottom>
      <diagonal/>
    </border>
    <border>
      <left/>
      <right/>
      <top style="medium">
        <color theme="3" tint="0.39994506668294322"/>
      </top>
      <bottom/>
      <diagonal/>
    </border>
    <border>
      <left/>
      <right style="medium">
        <color theme="3" tint="0.39994506668294322"/>
      </right>
      <top style="medium">
        <color theme="3" tint="0.39994506668294322"/>
      </top>
      <bottom/>
      <diagonal/>
    </border>
    <border>
      <left/>
      <right/>
      <top style="thick">
        <color theme="4" tint="0.79998168889431442"/>
      </top>
      <bottom style="dashed">
        <color indexed="48"/>
      </bottom>
      <diagonal/>
    </border>
    <border>
      <left style="thick">
        <color theme="0"/>
      </left>
      <right/>
      <top style="thick">
        <color theme="4" tint="0.79998168889431442"/>
      </top>
      <bottom style="dashed">
        <color indexed="48"/>
      </bottom>
      <diagonal/>
    </border>
    <border>
      <left style="thick">
        <color theme="0"/>
      </left>
      <right/>
      <top style="dashed">
        <color indexed="48"/>
      </top>
      <bottom/>
      <diagonal/>
    </border>
    <border>
      <left style="thick">
        <color theme="0"/>
      </left>
      <right/>
      <top style="medium">
        <color theme="4" tint="0.79992065187536243"/>
      </top>
      <bottom style="dashed">
        <color indexed="48"/>
      </bottom>
      <diagonal/>
    </border>
    <border>
      <left style="thick">
        <color theme="0"/>
      </left>
      <right/>
      <top style="dashed">
        <color indexed="48"/>
      </top>
      <bottom style="dashed">
        <color indexed="48"/>
      </bottom>
      <diagonal/>
    </border>
    <border>
      <left style="thick">
        <color theme="0"/>
      </left>
      <right/>
      <top style="dashed">
        <color indexed="48"/>
      </top>
      <bottom style="thick">
        <color theme="4" tint="0.79995117038483843"/>
      </bottom>
      <diagonal/>
    </border>
    <border>
      <left style="medium">
        <color theme="3" tint="0.39991454817346722"/>
      </left>
      <right style="thin">
        <color indexed="9"/>
      </right>
      <top style="medium">
        <color theme="3" tint="0.39991454817346722"/>
      </top>
      <bottom style="medium">
        <color indexed="13"/>
      </bottom>
      <diagonal/>
    </border>
    <border>
      <left style="thin">
        <color indexed="9"/>
      </left>
      <right/>
      <top style="medium">
        <color theme="3" tint="0.39991454817346722"/>
      </top>
      <bottom style="medium">
        <color rgb="FFFFFF00"/>
      </bottom>
      <diagonal/>
    </border>
    <border>
      <left/>
      <right/>
      <top style="medium">
        <color theme="3" tint="0.39991454817346722"/>
      </top>
      <bottom style="medium">
        <color rgb="FFFFFF00"/>
      </bottom>
      <diagonal/>
    </border>
    <border>
      <left/>
      <right style="medium">
        <color theme="3" tint="0.39991454817346722"/>
      </right>
      <top style="medium">
        <color theme="3" tint="0.39991454817346722"/>
      </top>
      <bottom style="medium">
        <color rgb="FFFFFF00"/>
      </bottom>
      <diagonal/>
    </border>
    <border>
      <left style="medium">
        <color theme="3" tint="0.39991454817346722"/>
      </left>
      <right style="thin">
        <color indexed="9"/>
      </right>
      <top/>
      <bottom style="thin">
        <color indexed="9"/>
      </bottom>
      <diagonal/>
    </border>
    <border>
      <left/>
      <right style="medium">
        <color theme="3" tint="0.39991454817346722"/>
      </right>
      <top style="medium">
        <color rgb="FFFFFF00"/>
      </top>
      <bottom/>
      <diagonal/>
    </border>
    <border>
      <left style="medium">
        <color theme="3" tint="0.39991454817346722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medium">
        <color theme="3" tint="0.39991454817346722"/>
      </right>
      <top/>
      <bottom/>
      <diagonal/>
    </border>
    <border>
      <left/>
      <right style="medium">
        <color theme="3" tint="0.39991454817346722"/>
      </right>
      <top/>
      <bottom style="medium">
        <color theme="3" tint="0.39994506668294322"/>
      </bottom>
      <diagonal/>
    </border>
    <border>
      <left style="medium">
        <color theme="3" tint="0.39991454817346722"/>
      </left>
      <right style="thin">
        <color indexed="9"/>
      </right>
      <top style="hair">
        <color indexed="9"/>
      </top>
      <bottom style="medium">
        <color theme="3" tint="0.39991454817346722"/>
      </bottom>
      <diagonal/>
    </border>
    <border>
      <left style="thin">
        <color indexed="9"/>
      </left>
      <right/>
      <top style="medium">
        <color theme="3" tint="0.39994506668294322"/>
      </top>
      <bottom style="medium">
        <color theme="3" tint="0.39991454817346722"/>
      </bottom>
      <diagonal/>
    </border>
    <border>
      <left/>
      <right/>
      <top style="medium">
        <color theme="3" tint="0.39994506668294322"/>
      </top>
      <bottom style="medium">
        <color theme="3" tint="0.39991454817346722"/>
      </bottom>
      <diagonal/>
    </border>
    <border>
      <left/>
      <right style="medium">
        <color theme="3" tint="0.39991454817346722"/>
      </right>
      <top style="medium">
        <color theme="3" tint="0.39994506668294322"/>
      </top>
      <bottom style="medium">
        <color theme="3" tint="0.39991454817346722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Continuous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4" fillId="0" borderId="5" xfId="0" applyFont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4" fillId="0" borderId="7" xfId="0" applyFont="1" applyBorder="1" applyAlignment="1">
      <alignment horizontal="center"/>
    </xf>
    <xf numFmtId="0" fontId="1" fillId="2" borderId="10" xfId="0" applyFont="1" applyFill="1" applyBorder="1" applyAlignment="1">
      <alignment horizontal="centerContinuous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4" fillId="0" borderId="16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9" fontId="4" fillId="0" borderId="5" xfId="0" applyNumberFormat="1" applyFont="1" applyBorder="1" applyAlignment="1">
      <alignment horizontal="center"/>
    </xf>
    <xf numFmtId="9" fontId="5" fillId="0" borderId="0" xfId="0" applyNumberFormat="1" applyFont="1" applyAlignment="1">
      <alignment horizontal="right"/>
    </xf>
    <xf numFmtId="9" fontId="2" fillId="0" borderId="26" xfId="0" applyNumberFormat="1" applyFont="1" applyBorder="1" applyAlignment="1" applyProtection="1">
      <alignment horizontal="center"/>
      <protection locked="0"/>
    </xf>
    <xf numFmtId="9" fontId="3" fillId="0" borderId="0" xfId="0" applyNumberFormat="1" applyFont="1"/>
    <xf numFmtId="1" fontId="3" fillId="0" borderId="0" xfId="0" applyNumberFormat="1" applyFont="1"/>
    <xf numFmtId="9" fontId="2" fillId="0" borderId="0" xfId="0" applyNumberFormat="1" applyFont="1" applyBorder="1" applyAlignment="1" applyProtection="1">
      <alignment horizontal="center"/>
      <protection locked="0"/>
    </xf>
    <xf numFmtId="9" fontId="2" fillId="0" borderId="18" xfId="0" applyNumberFormat="1" applyFont="1" applyBorder="1" applyAlignment="1" applyProtection="1">
      <alignment horizontal="center"/>
      <protection locked="0"/>
    </xf>
    <xf numFmtId="9" fontId="2" fillId="0" borderId="28" xfId="0" applyNumberFormat="1" applyFont="1" applyBorder="1" applyAlignment="1" applyProtection="1">
      <alignment horizontal="center"/>
      <protection locked="0"/>
    </xf>
    <xf numFmtId="1" fontId="2" fillId="0" borderId="30" xfId="0" applyNumberFormat="1" applyFont="1" applyBorder="1" applyAlignment="1" applyProtection="1">
      <alignment horizontal="center"/>
      <protection locked="0"/>
    </xf>
    <xf numFmtId="1" fontId="2" fillId="0" borderId="18" xfId="0" applyNumberFormat="1" applyFont="1" applyBorder="1" applyAlignment="1" applyProtection="1">
      <alignment horizontal="center"/>
      <protection locked="0"/>
    </xf>
    <xf numFmtId="1" fontId="2" fillId="0" borderId="31" xfId="0" applyNumberFormat="1" applyFont="1" applyBorder="1" applyAlignment="1" applyProtection="1">
      <alignment horizontal="center"/>
      <protection locked="0"/>
    </xf>
    <xf numFmtId="1" fontId="2" fillId="0" borderId="26" xfId="0" applyNumberFormat="1" applyFont="1" applyBorder="1" applyAlignment="1" applyProtection="1">
      <alignment horizontal="center"/>
      <protection locked="0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165" fontId="3" fillId="0" borderId="0" xfId="0" applyNumberFormat="1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right"/>
    </xf>
    <xf numFmtId="0" fontId="8" fillId="0" borderId="0" xfId="0" applyFont="1"/>
    <xf numFmtId="0" fontId="10" fillId="0" borderId="0" xfId="0" applyFont="1"/>
    <xf numFmtId="0" fontId="10" fillId="0" borderId="0" xfId="0" applyFont="1" applyAlignment="1">
      <alignment horizontal="centerContinuous"/>
    </xf>
    <xf numFmtId="9" fontId="10" fillId="0" borderId="0" xfId="0" applyNumberFormat="1" applyFont="1"/>
    <xf numFmtId="1" fontId="10" fillId="0" borderId="0" xfId="0" applyNumberFormat="1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9" fontId="12" fillId="0" borderId="36" xfId="0" applyNumberFormat="1" applyFont="1" applyBorder="1" applyAlignment="1">
      <alignment horizontal="left"/>
    </xf>
    <xf numFmtId="0" fontId="12" fillId="0" borderId="36" xfId="0" applyFont="1" applyBorder="1" applyAlignment="1">
      <alignment horizontal="left"/>
    </xf>
    <xf numFmtId="0" fontId="12" fillId="0" borderId="35" xfId="0" applyFont="1" applyBorder="1"/>
    <xf numFmtId="0" fontId="10" fillId="0" borderId="0" xfId="0" applyFont="1" applyAlignment="1">
      <alignment horizontal="right"/>
    </xf>
    <xf numFmtId="0" fontId="12" fillId="0" borderId="37" xfId="0" applyFont="1" applyBorder="1" applyAlignment="1">
      <alignment horizontal="left"/>
    </xf>
    <xf numFmtId="0" fontId="12" fillId="0" borderId="38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6" fillId="0" borderId="35" xfId="0" applyFont="1" applyBorder="1"/>
    <xf numFmtId="0" fontId="13" fillId="0" borderId="39" xfId="0" applyFont="1" applyBorder="1" applyAlignment="1">
      <alignment horizontal="left" vertical="center"/>
    </xf>
    <xf numFmtId="0" fontId="13" fillId="0" borderId="40" xfId="0" applyFont="1" applyBorder="1" applyAlignment="1">
      <alignment horizontal="right" vertical="center"/>
    </xf>
    <xf numFmtId="0" fontId="13" fillId="0" borderId="37" xfId="0" applyFont="1" applyBorder="1" applyAlignment="1">
      <alignment horizontal="left" vertical="center"/>
    </xf>
    <xf numFmtId="0" fontId="13" fillId="0" borderId="41" xfId="0" applyFont="1" applyBorder="1" applyAlignment="1">
      <alignment horizontal="right" vertical="center"/>
    </xf>
    <xf numFmtId="0" fontId="12" fillId="3" borderId="0" xfId="0" applyFont="1" applyFill="1" applyBorder="1" applyAlignment="1">
      <alignment horizontal="left"/>
    </xf>
    <xf numFmtId="0" fontId="12" fillId="3" borderId="0" xfId="0" applyFont="1" applyFill="1" applyBorder="1"/>
    <xf numFmtId="0" fontId="14" fillId="0" borderId="42" xfId="0" applyFont="1" applyBorder="1" applyAlignment="1">
      <alignment horizontal="centerContinuous" vertical="center"/>
    </xf>
    <xf numFmtId="0" fontId="14" fillId="0" borderId="43" xfId="0" applyFont="1" applyBorder="1" applyAlignment="1">
      <alignment horizontal="centerContinuous" vertical="center"/>
    </xf>
    <xf numFmtId="0" fontId="14" fillId="0" borderId="44" xfId="0" applyFont="1" applyBorder="1" applyAlignment="1">
      <alignment horizontal="centerContinuous" vertical="center"/>
    </xf>
    <xf numFmtId="0" fontId="14" fillId="0" borderId="45" xfId="0" applyFont="1" applyBorder="1" applyAlignment="1">
      <alignment horizontal="centerContinuous" vertical="center"/>
    </xf>
    <xf numFmtId="1" fontId="2" fillId="0" borderId="46" xfId="0" applyNumberFormat="1" applyFont="1" applyBorder="1" applyAlignment="1" applyProtection="1">
      <alignment horizontal="center"/>
      <protection locked="0"/>
    </xf>
    <xf numFmtId="9" fontId="2" fillId="0" borderId="47" xfId="0" applyNumberFormat="1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1" fontId="5" fillId="0" borderId="0" xfId="0" applyNumberFormat="1" applyFont="1" applyAlignment="1">
      <alignment horizontal="right"/>
    </xf>
    <xf numFmtId="0" fontId="12" fillId="0" borderId="48" xfId="0" applyFont="1" applyBorder="1"/>
    <xf numFmtId="0" fontId="15" fillId="0" borderId="35" xfId="0" applyFont="1" applyBorder="1" applyAlignment="1">
      <alignment horizontal="left"/>
    </xf>
    <xf numFmtId="0" fontId="15" fillId="0" borderId="38" xfId="0" applyFont="1" applyBorder="1" applyAlignment="1">
      <alignment horizontal="left"/>
    </xf>
    <xf numFmtId="9" fontId="12" fillId="0" borderId="49" xfId="0" applyNumberFormat="1" applyFont="1" applyBorder="1" applyAlignment="1">
      <alignment horizontal="left"/>
    </xf>
    <xf numFmtId="0" fontId="12" fillId="3" borderId="36" xfId="0" applyFont="1" applyFill="1" applyBorder="1" applyAlignment="1">
      <alignment horizontal="left"/>
    </xf>
    <xf numFmtId="0" fontId="12" fillId="3" borderId="35" xfId="0" applyFont="1" applyFill="1" applyBorder="1"/>
    <xf numFmtId="0" fontId="17" fillId="0" borderId="0" xfId="0" applyFont="1" applyAlignment="1">
      <alignment horizontal="centerContinuous"/>
    </xf>
    <xf numFmtId="0" fontId="18" fillId="0" borderId="40" xfId="0" applyFont="1" applyBorder="1" applyAlignment="1">
      <alignment horizontal="right" vertical="center"/>
    </xf>
    <xf numFmtId="0" fontId="18" fillId="0" borderId="37" xfId="0" applyFont="1" applyBorder="1" applyAlignment="1">
      <alignment horizontal="left" vertical="center"/>
    </xf>
    <xf numFmtId="0" fontId="17" fillId="0" borderId="50" xfId="0" applyFont="1" applyBorder="1" applyAlignment="1">
      <alignment horizontal="centerContinuous" vertical="center"/>
    </xf>
    <xf numFmtId="0" fontId="17" fillId="0" borderId="51" xfId="0" applyFont="1" applyBorder="1" applyAlignment="1">
      <alignment horizontal="centerContinuous" vertical="center"/>
    </xf>
    <xf numFmtId="0" fontId="17" fillId="0" borderId="52" xfId="0" applyFont="1" applyBorder="1" applyAlignment="1">
      <alignment horizontal="centerContinuous" vertical="center"/>
    </xf>
    <xf numFmtId="0" fontId="18" fillId="0" borderId="53" xfId="0" applyFont="1" applyBorder="1" applyAlignment="1">
      <alignment horizontal="right" vertical="center"/>
    </xf>
    <xf numFmtId="0" fontId="15" fillId="0" borderId="54" xfId="0" applyFont="1" applyBorder="1" applyAlignment="1">
      <alignment horizontal="left"/>
    </xf>
    <xf numFmtId="0" fontId="12" fillId="0" borderId="55" xfId="0" applyFont="1" applyBorder="1"/>
    <xf numFmtId="9" fontId="12" fillId="0" borderId="56" xfId="0" applyNumberFormat="1" applyFont="1" applyBorder="1" applyAlignment="1">
      <alignment horizontal="left"/>
    </xf>
    <xf numFmtId="0" fontId="12" fillId="3" borderId="58" xfId="0" applyFont="1" applyFill="1" applyBorder="1"/>
    <xf numFmtId="0" fontId="17" fillId="0" borderId="59" xfId="0" applyFont="1" applyBorder="1" applyAlignment="1">
      <alignment horizontal="centerContinuous" vertical="center"/>
    </xf>
    <xf numFmtId="0" fontId="18" fillId="0" borderId="60" xfId="0" applyFont="1" applyBorder="1" applyAlignment="1">
      <alignment horizontal="left" vertical="center"/>
    </xf>
    <xf numFmtId="9" fontId="12" fillId="0" borderId="61" xfId="0" applyNumberFormat="1" applyFont="1" applyBorder="1" applyAlignment="1">
      <alignment horizontal="left"/>
    </xf>
    <xf numFmtId="9" fontId="12" fillId="0" borderId="62" xfId="0" applyNumberFormat="1" applyFont="1" applyBorder="1" applyAlignment="1">
      <alignment horizontal="left"/>
    </xf>
    <xf numFmtId="9" fontId="12" fillId="0" borderId="63" xfId="0" applyNumberFormat="1" applyFont="1" applyBorder="1" applyAlignment="1">
      <alignment horizontal="left"/>
    </xf>
    <xf numFmtId="0" fontId="18" fillId="0" borderId="64" xfId="0" applyFont="1" applyBorder="1"/>
    <xf numFmtId="0" fontId="17" fillId="0" borderId="65" xfId="0" applyFont="1" applyBorder="1"/>
    <xf numFmtId="0" fontId="17" fillId="0" borderId="66" xfId="0" applyFont="1" applyBorder="1"/>
    <xf numFmtId="0" fontId="17" fillId="0" borderId="67" xfId="0" applyFont="1" applyBorder="1"/>
    <xf numFmtId="0" fontId="10" fillId="0" borderId="68" xfId="0" applyFont="1" applyBorder="1"/>
    <xf numFmtId="0" fontId="17" fillId="0" borderId="69" xfId="0" applyFont="1" applyBorder="1"/>
    <xf numFmtId="9" fontId="12" fillId="0" borderId="70" xfId="0" applyNumberFormat="1" applyFont="1" applyBorder="1" applyAlignment="1">
      <alignment horizontal="left"/>
    </xf>
    <xf numFmtId="0" fontId="12" fillId="0" borderId="71" xfId="0" applyFont="1" applyBorder="1"/>
    <xf numFmtId="9" fontId="12" fillId="0" borderId="72" xfId="0" applyNumberFormat="1" applyFont="1" applyBorder="1" applyAlignment="1">
      <alignment horizontal="left"/>
    </xf>
    <xf numFmtId="9" fontId="12" fillId="0" borderId="73" xfId="0" applyNumberFormat="1" applyFont="1" applyBorder="1" applyAlignment="1">
      <alignment horizontal="left"/>
    </xf>
    <xf numFmtId="0" fontId="12" fillId="3" borderId="74" xfId="0" applyFont="1" applyFill="1" applyBorder="1" applyAlignment="1">
      <alignment horizontal="left"/>
    </xf>
    <xf numFmtId="0" fontId="12" fillId="3" borderId="75" xfId="0" applyFont="1" applyFill="1" applyBorder="1"/>
    <xf numFmtId="0" fontId="18" fillId="0" borderId="76" xfId="0" applyFont="1" applyBorder="1"/>
    <xf numFmtId="0" fontId="17" fillId="0" borderId="77" xfId="0" applyFont="1" applyBorder="1"/>
    <xf numFmtId="0" fontId="12" fillId="3" borderId="78" xfId="0" applyFont="1" applyFill="1" applyBorder="1" applyAlignment="1">
      <alignment horizontal="left"/>
    </xf>
    <xf numFmtId="0" fontId="12" fillId="3" borderId="79" xfId="0" applyFont="1" applyFill="1" applyBorder="1"/>
    <xf numFmtId="0" fontId="12" fillId="0" borderId="80" xfId="0" applyFont="1" applyBorder="1" applyAlignment="1">
      <alignment horizontal="left"/>
    </xf>
    <xf numFmtId="0" fontId="12" fillId="0" borderId="81" xfId="0" applyFont="1" applyBorder="1" applyAlignment="1">
      <alignment horizontal="left"/>
    </xf>
    <xf numFmtId="0" fontId="12" fillId="0" borderId="82" xfId="0" applyFont="1" applyBorder="1" applyAlignment="1">
      <alignment horizontal="left"/>
    </xf>
    <xf numFmtId="0" fontId="12" fillId="0" borderId="83" xfId="0" applyFont="1" applyBorder="1" applyAlignment="1">
      <alignment horizontal="left"/>
    </xf>
    <xf numFmtId="0" fontId="12" fillId="0" borderId="84" xfId="0" applyFont="1" applyBorder="1" applyAlignment="1">
      <alignment horizontal="left"/>
    </xf>
    <xf numFmtId="0" fontId="21" fillId="0" borderId="0" xfId="0" applyFont="1" applyAlignment="1">
      <alignment horizontal="centerContinuous"/>
    </xf>
    <xf numFmtId="0" fontId="1" fillId="4" borderId="27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4" borderId="33" xfId="0" applyFont="1" applyFill="1" applyBorder="1" applyAlignment="1">
      <alignment horizontal="left"/>
    </xf>
    <xf numFmtId="0" fontId="1" fillId="4" borderId="32" xfId="0" applyFont="1" applyFill="1" applyBorder="1" applyAlignment="1">
      <alignment horizontal="left"/>
    </xf>
    <xf numFmtId="0" fontId="1" fillId="4" borderId="34" xfId="0" applyFont="1" applyFill="1" applyBorder="1" applyAlignment="1">
      <alignment horizontal="left"/>
    </xf>
    <xf numFmtId="0" fontId="1" fillId="4" borderId="25" xfId="0" applyFont="1" applyFill="1" applyBorder="1" applyAlignment="1">
      <alignment horizontal="left"/>
    </xf>
    <xf numFmtId="0" fontId="1" fillId="5" borderId="27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29" xfId="0" applyFont="1" applyFill="1" applyBorder="1" applyAlignment="1">
      <alignment horizontal="left"/>
    </xf>
    <xf numFmtId="1" fontId="2" fillId="0" borderId="85" xfId="0" applyNumberFormat="1" applyFont="1" applyBorder="1" applyAlignment="1" applyProtection="1">
      <alignment horizontal="center"/>
      <protection locked="0"/>
    </xf>
    <xf numFmtId="1" fontId="2" fillId="0" borderId="86" xfId="0" applyNumberFormat="1" applyFont="1" applyBorder="1" applyAlignment="1" applyProtection="1">
      <alignment horizontal="center"/>
      <protection locked="0"/>
    </xf>
    <xf numFmtId="1" fontId="2" fillId="0" borderId="87" xfId="0" applyNumberFormat="1" applyFont="1" applyBorder="1" applyAlignment="1" applyProtection="1">
      <alignment horizontal="center"/>
      <protection locked="0"/>
    </xf>
    <xf numFmtId="1" fontId="2" fillId="0" borderId="88" xfId="0" applyNumberFormat="1" applyFont="1" applyBorder="1" applyAlignment="1" applyProtection="1">
      <alignment horizontal="center"/>
      <protection locked="0"/>
    </xf>
    <xf numFmtId="1" fontId="2" fillId="0" borderId="89" xfId="0" applyNumberFormat="1" applyFont="1" applyBorder="1" applyAlignment="1" applyProtection="1">
      <alignment horizontal="center"/>
      <protection locked="0"/>
    </xf>
    <xf numFmtId="1" fontId="2" fillId="0" borderId="90" xfId="0" applyNumberFormat="1" applyFont="1" applyBorder="1" applyAlignment="1" applyProtection="1">
      <alignment horizontal="center"/>
      <protection locked="0"/>
    </xf>
    <xf numFmtId="9" fontId="2" fillId="0" borderId="88" xfId="0" applyNumberFormat="1" applyFont="1" applyBorder="1" applyAlignment="1" applyProtection="1">
      <alignment horizontal="center"/>
      <protection locked="0"/>
    </xf>
    <xf numFmtId="9" fontId="2" fillId="0" borderId="86" xfId="0" applyNumberFormat="1" applyFont="1" applyBorder="1" applyAlignment="1" applyProtection="1">
      <alignment horizontal="center"/>
      <protection locked="0"/>
    </xf>
    <xf numFmtId="9" fontId="2" fillId="0" borderId="90" xfId="0" applyNumberFormat="1" applyFont="1" applyBorder="1" applyAlignment="1" applyProtection="1">
      <alignment horizontal="center"/>
      <protection locked="0"/>
    </xf>
    <xf numFmtId="0" fontId="1" fillId="4" borderId="95" xfId="0" applyFont="1" applyFill="1" applyBorder="1" applyAlignment="1">
      <alignment horizontal="left"/>
    </xf>
    <xf numFmtId="0" fontId="1" fillId="4" borderId="92" xfId="0" applyFont="1" applyFill="1" applyBorder="1" applyAlignment="1">
      <alignment horizontal="left"/>
    </xf>
    <xf numFmtId="0" fontId="1" fillId="4" borderId="32" xfId="0" applyFont="1" applyFill="1" applyBorder="1" applyAlignment="1">
      <alignment horizontal="center"/>
    </xf>
    <xf numFmtId="0" fontId="1" fillId="4" borderId="96" xfId="0" applyFont="1" applyFill="1" applyBorder="1" applyAlignment="1">
      <alignment horizontal="center"/>
    </xf>
    <xf numFmtId="0" fontId="1" fillId="4" borderId="97" xfId="0" applyFont="1" applyFill="1" applyBorder="1" applyAlignment="1">
      <alignment horizontal="center"/>
    </xf>
    <xf numFmtId="0" fontId="1" fillId="4" borderId="98" xfId="0" applyFont="1" applyFill="1" applyBorder="1" applyAlignment="1">
      <alignment horizontal="center"/>
    </xf>
    <xf numFmtId="0" fontId="1" fillId="4" borderId="99" xfId="0" applyFont="1" applyFill="1" applyBorder="1" applyAlignment="1">
      <alignment horizontal="centerContinuous"/>
    </xf>
    <xf numFmtId="0" fontId="1" fillId="4" borderId="100" xfId="0" applyFont="1" applyFill="1" applyBorder="1" applyAlignment="1">
      <alignment horizontal="center"/>
    </xf>
    <xf numFmtId="0" fontId="1" fillId="4" borderId="102" xfId="0" applyFont="1" applyFill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9" fontId="19" fillId="0" borderId="119" xfId="0" applyNumberFormat="1" applyFont="1" applyBorder="1" applyAlignment="1" applyProtection="1">
      <alignment horizontal="center"/>
      <protection locked="0"/>
    </xf>
    <xf numFmtId="9" fontId="19" fillId="0" borderId="120" xfId="0" applyNumberFormat="1" applyFont="1" applyBorder="1" applyAlignment="1" applyProtection="1">
      <alignment horizontal="center"/>
      <protection locked="0"/>
    </xf>
    <xf numFmtId="1" fontId="19" fillId="0" borderId="117" xfId="0" applyNumberFormat="1" applyFont="1" applyBorder="1" applyAlignment="1" applyProtection="1">
      <alignment horizontal="center"/>
    </xf>
    <xf numFmtId="1" fontId="19" fillId="0" borderId="118" xfId="0" applyNumberFormat="1" applyFont="1" applyBorder="1" applyAlignment="1" applyProtection="1">
      <alignment horizontal="center"/>
    </xf>
    <xf numFmtId="1" fontId="19" fillId="0" borderId="106" xfId="0" applyNumberFormat="1" applyFont="1" applyBorder="1" applyAlignment="1" applyProtection="1">
      <alignment horizontal="center"/>
    </xf>
    <xf numFmtId="1" fontId="19" fillId="0" borderId="105" xfId="0" applyNumberFormat="1" applyFont="1" applyBorder="1" applyAlignment="1" applyProtection="1">
      <alignment horizontal="center"/>
    </xf>
    <xf numFmtId="1" fontId="19" fillId="0" borderId="0" xfId="0" applyNumberFormat="1" applyFont="1" applyBorder="1" applyAlignment="1" applyProtection="1">
      <alignment horizontal="center"/>
    </xf>
    <xf numFmtId="1" fontId="19" fillId="0" borderId="107" xfId="0" applyNumberFormat="1" applyFont="1" applyBorder="1" applyAlignment="1" applyProtection="1">
      <alignment horizontal="center"/>
    </xf>
    <xf numFmtId="9" fontId="19" fillId="0" borderId="119" xfId="0" applyNumberFormat="1" applyFont="1" applyBorder="1" applyAlignment="1" applyProtection="1">
      <alignment horizontal="center"/>
    </xf>
    <xf numFmtId="9" fontId="19" fillId="0" borderId="120" xfId="0" applyNumberFormat="1" applyFont="1" applyBorder="1" applyAlignment="1" applyProtection="1">
      <alignment horizontal="center"/>
    </xf>
    <xf numFmtId="9" fontId="19" fillId="0" borderId="121" xfId="0" applyNumberFormat="1" applyFont="1" applyBorder="1" applyAlignment="1" applyProtection="1">
      <alignment horizontal="center"/>
    </xf>
    <xf numFmtId="1" fontId="2" fillId="0" borderId="105" xfId="0" applyNumberFormat="1" applyFont="1" applyBorder="1" applyAlignment="1" applyProtection="1">
      <alignment horizontal="center"/>
    </xf>
    <xf numFmtId="1" fontId="2" fillId="0" borderId="0" xfId="0" applyNumberFormat="1" applyFont="1" applyBorder="1" applyAlignment="1" applyProtection="1">
      <alignment horizontal="center"/>
    </xf>
    <xf numFmtId="1" fontId="2" fillId="0" borderId="106" xfId="0" applyNumberFormat="1" applyFont="1" applyBorder="1" applyAlignment="1" applyProtection="1">
      <alignment horizontal="center"/>
    </xf>
    <xf numFmtId="1" fontId="2" fillId="0" borderId="107" xfId="0" applyNumberFormat="1" applyFont="1" applyBorder="1" applyAlignment="1" applyProtection="1">
      <alignment horizontal="center"/>
    </xf>
    <xf numFmtId="1" fontId="2" fillId="0" borderId="108" xfId="0" applyNumberFormat="1" applyFont="1" applyBorder="1" applyAlignment="1" applyProtection="1">
      <alignment horizontal="center"/>
    </xf>
    <xf numFmtId="1" fontId="2" fillId="0" borderId="109" xfId="0" applyNumberFormat="1" applyFont="1" applyBorder="1" applyAlignment="1" applyProtection="1">
      <alignment horizontal="center"/>
    </xf>
    <xf numFmtId="1" fontId="2" fillId="0" borderId="110" xfId="0" applyNumberFormat="1" applyFont="1" applyBorder="1" applyAlignment="1" applyProtection="1">
      <alignment horizontal="center"/>
    </xf>
    <xf numFmtId="1" fontId="2" fillId="0" borderId="111" xfId="0" applyNumberFormat="1" applyFont="1" applyBorder="1" applyAlignment="1" applyProtection="1">
      <alignment horizontal="center"/>
    </xf>
    <xf numFmtId="1" fontId="2" fillId="0" borderId="112" xfId="0" applyNumberFormat="1" applyFont="1" applyBorder="1" applyAlignment="1" applyProtection="1">
      <alignment horizontal="center"/>
    </xf>
    <xf numFmtId="1" fontId="2" fillId="0" borderId="113" xfId="0" applyNumberFormat="1" applyFont="1" applyBorder="1" applyAlignment="1" applyProtection="1">
      <alignment horizontal="center"/>
    </xf>
    <xf numFmtId="9" fontId="2" fillId="0" borderId="111" xfId="0" applyNumberFormat="1" applyFont="1" applyBorder="1" applyAlignment="1" applyProtection="1">
      <alignment horizontal="center"/>
    </xf>
    <xf numFmtId="9" fontId="2" fillId="0" borderId="112" xfId="0" applyNumberFormat="1" applyFont="1" applyBorder="1" applyAlignment="1" applyProtection="1">
      <alignment horizontal="center"/>
    </xf>
    <xf numFmtId="9" fontId="2" fillId="0" borderId="113" xfId="0" applyNumberFormat="1" applyFont="1" applyBorder="1" applyAlignment="1" applyProtection="1">
      <alignment horizontal="center"/>
    </xf>
    <xf numFmtId="9" fontId="2" fillId="0" borderId="105" xfId="0" applyNumberFormat="1" applyFont="1" applyBorder="1" applyAlignment="1" applyProtection="1">
      <alignment horizontal="center"/>
    </xf>
    <xf numFmtId="9" fontId="2" fillId="0" borderId="0" xfId="0" applyNumberFormat="1" applyFont="1" applyBorder="1" applyAlignment="1" applyProtection="1">
      <alignment horizontal="center"/>
    </xf>
    <xf numFmtId="9" fontId="2" fillId="0" borderId="107" xfId="0" applyNumberFormat="1" applyFont="1" applyBorder="1" applyAlignment="1" applyProtection="1">
      <alignment horizontal="center"/>
    </xf>
    <xf numFmtId="9" fontId="2" fillId="0" borderId="114" xfId="0" applyNumberFormat="1" applyFont="1" applyBorder="1" applyAlignment="1" applyProtection="1">
      <alignment horizontal="center"/>
    </xf>
    <xf numFmtId="9" fontId="2" fillId="0" borderId="115" xfId="0" applyNumberFormat="1" applyFont="1" applyBorder="1" applyAlignment="1" applyProtection="1">
      <alignment horizontal="center"/>
    </xf>
    <xf numFmtId="9" fontId="2" fillId="0" borderId="116" xfId="0" applyNumberFormat="1" applyFont="1" applyBorder="1" applyAlignment="1" applyProtection="1">
      <alignment horizontal="center"/>
    </xf>
    <xf numFmtId="0" fontId="20" fillId="0" borderId="122" xfId="0" applyFont="1" applyBorder="1" applyAlignment="1" applyProtection="1">
      <alignment horizontal="center"/>
    </xf>
    <xf numFmtId="0" fontId="20" fillId="0" borderId="123" xfId="0" applyFont="1" applyBorder="1" applyAlignment="1" applyProtection="1">
      <alignment horizontal="center"/>
    </xf>
    <xf numFmtId="0" fontId="20" fillId="0" borderId="124" xfId="0" applyFont="1" applyBorder="1" applyAlignment="1" applyProtection="1">
      <alignment horizontal="center"/>
    </xf>
    <xf numFmtId="0" fontId="2" fillId="0" borderId="117" xfId="0" applyFont="1" applyBorder="1" applyAlignment="1" applyProtection="1">
      <alignment horizontal="center"/>
    </xf>
    <xf numFmtId="0" fontId="2" fillId="0" borderId="118" xfId="0" applyFont="1" applyBorder="1" applyAlignment="1" applyProtection="1">
      <alignment horizontal="center"/>
    </xf>
    <xf numFmtId="0" fontId="2" fillId="0" borderId="105" xfId="0" applyNumberFormat="1" applyFont="1" applyBorder="1" applyAlignment="1" applyProtection="1">
      <alignment horizontal="center"/>
    </xf>
    <xf numFmtId="0" fontId="2" fillId="0" borderId="0" xfId="0" applyNumberFormat="1" applyFont="1" applyBorder="1" applyAlignment="1" applyProtection="1">
      <alignment horizontal="center"/>
    </xf>
    <xf numFmtId="9" fontId="2" fillId="0" borderId="119" xfId="0" applyNumberFormat="1" applyFont="1" applyBorder="1" applyAlignment="1" applyProtection="1">
      <alignment horizontal="center"/>
    </xf>
    <xf numFmtId="9" fontId="2" fillId="0" borderId="120" xfId="0" applyNumberFormat="1" applyFont="1" applyBorder="1" applyAlignment="1" applyProtection="1">
      <alignment horizontal="center"/>
    </xf>
    <xf numFmtId="0" fontId="1" fillId="4" borderId="125" xfId="0" applyFont="1" applyFill="1" applyBorder="1" applyAlignment="1">
      <alignment horizontal="center"/>
    </xf>
    <xf numFmtId="0" fontId="1" fillId="4" borderId="126" xfId="0" applyFont="1" applyFill="1" applyBorder="1" applyAlignment="1">
      <alignment horizontal="center"/>
    </xf>
    <xf numFmtId="0" fontId="1" fillId="4" borderId="127" xfId="0" applyFont="1" applyFill="1" applyBorder="1" applyAlignment="1">
      <alignment horizontal="center"/>
    </xf>
    <xf numFmtId="0" fontId="1" fillId="4" borderId="128" xfId="0" applyFont="1" applyFill="1" applyBorder="1" applyAlignment="1">
      <alignment horizontal="centerContinuous"/>
    </xf>
    <xf numFmtId="0" fontId="1" fillId="4" borderId="129" xfId="0" applyFont="1" applyFill="1" applyBorder="1" applyAlignment="1">
      <alignment horizontal="center"/>
    </xf>
    <xf numFmtId="0" fontId="2" fillId="0" borderId="131" xfId="0" applyFont="1" applyBorder="1" applyAlignment="1" applyProtection="1">
      <alignment horizontal="center"/>
    </xf>
    <xf numFmtId="0" fontId="2" fillId="0" borderId="133" xfId="0" applyNumberFormat="1" applyFont="1" applyBorder="1" applyAlignment="1" applyProtection="1">
      <alignment horizontal="center"/>
    </xf>
    <xf numFmtId="9" fontId="2" fillId="0" borderId="135" xfId="0" applyNumberFormat="1" applyFont="1" applyBorder="1" applyAlignment="1" applyProtection="1">
      <alignment horizontal="center"/>
    </xf>
    <xf numFmtId="0" fontId="1" fillId="4" borderId="137" xfId="0" applyFont="1" applyFill="1" applyBorder="1" applyAlignment="1">
      <alignment horizontal="left"/>
    </xf>
    <xf numFmtId="0" fontId="19" fillId="0" borderId="117" xfId="0" applyFont="1" applyBorder="1" applyAlignment="1" applyProtection="1">
      <alignment horizontal="center"/>
      <protection locked="0"/>
    </xf>
    <xf numFmtId="0" fontId="19" fillId="0" borderId="118" xfId="0" applyFont="1" applyBorder="1" applyAlignment="1" applyProtection="1">
      <alignment horizontal="center"/>
      <protection locked="0"/>
    </xf>
    <xf numFmtId="0" fontId="19" fillId="0" borderId="131" xfId="0" applyFont="1" applyBorder="1" applyAlignment="1" applyProtection="1">
      <alignment horizontal="center"/>
      <protection locked="0"/>
    </xf>
    <xf numFmtId="0" fontId="19" fillId="0" borderId="105" xfId="0" applyNumberFormat="1" applyFont="1" applyBorder="1" applyAlignment="1" applyProtection="1">
      <alignment horizontal="center"/>
      <protection locked="0"/>
    </xf>
    <xf numFmtId="0" fontId="19" fillId="0" borderId="0" xfId="0" applyNumberFormat="1" applyFont="1" applyBorder="1" applyAlignment="1" applyProtection="1">
      <alignment horizontal="center"/>
      <protection locked="0"/>
    </xf>
    <xf numFmtId="0" fontId="19" fillId="0" borderId="133" xfId="0" applyNumberFormat="1" applyFont="1" applyBorder="1" applyAlignment="1" applyProtection="1">
      <alignment horizontal="center"/>
      <protection locked="0"/>
    </xf>
    <xf numFmtId="9" fontId="19" fillId="0" borderId="135" xfId="0" applyNumberFormat="1" applyFont="1" applyBorder="1" applyAlignment="1" applyProtection="1">
      <alignment horizontal="center"/>
      <protection locked="0"/>
    </xf>
    <xf numFmtId="9" fontId="19" fillId="0" borderId="138" xfId="0" applyNumberFormat="1" applyFont="1" applyBorder="1" applyAlignment="1" applyProtection="1">
      <alignment horizontal="center"/>
      <protection locked="0"/>
    </xf>
    <xf numFmtId="9" fontId="19" fillId="0" borderId="139" xfId="0" applyNumberFormat="1" applyFont="1" applyBorder="1" applyAlignment="1" applyProtection="1">
      <alignment horizontal="center"/>
      <protection locked="0"/>
    </xf>
    <xf numFmtId="9" fontId="19" fillId="0" borderId="140" xfId="0" applyNumberFormat="1" applyFont="1" applyBorder="1" applyAlignment="1" applyProtection="1">
      <alignment horizontal="center"/>
      <protection locked="0"/>
    </xf>
    <xf numFmtId="0" fontId="19" fillId="0" borderId="105" xfId="0" applyFont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9" fillId="0" borderId="141" xfId="0" applyFont="1" applyBorder="1" applyAlignment="1" applyProtection="1">
      <alignment horizontal="center"/>
      <protection locked="0"/>
    </xf>
    <xf numFmtId="0" fontId="19" fillId="0" borderId="142" xfId="0" applyFont="1" applyBorder="1" applyAlignment="1" applyProtection="1">
      <alignment horizontal="center"/>
      <protection locked="0"/>
    </xf>
    <xf numFmtId="0" fontId="19" fillId="0" borderId="142" xfId="0" applyFont="1" applyFill="1" applyBorder="1" applyAlignment="1" applyProtection="1">
      <alignment horizontal="center"/>
      <protection locked="0"/>
    </xf>
    <xf numFmtId="0" fontId="4" fillId="0" borderId="86" xfId="0" applyFont="1" applyBorder="1" applyAlignment="1">
      <alignment horizontal="center"/>
    </xf>
    <xf numFmtId="0" fontId="1" fillId="4" borderId="145" xfId="0" applyFont="1" applyFill="1" applyBorder="1" applyAlignment="1">
      <alignment horizontal="center"/>
    </xf>
    <xf numFmtId="0" fontId="1" fillId="4" borderId="146" xfId="0" applyFont="1" applyFill="1" applyBorder="1" applyAlignment="1">
      <alignment horizontal="center"/>
    </xf>
    <xf numFmtId="0" fontId="1" fillId="4" borderId="147" xfId="0" applyFont="1" applyFill="1" applyBorder="1" applyAlignment="1">
      <alignment horizontal="centerContinuous"/>
    </xf>
    <xf numFmtId="0" fontId="1" fillId="4" borderId="148" xfId="0" applyFont="1" applyFill="1" applyBorder="1" applyAlignment="1">
      <alignment horizontal="center"/>
    </xf>
    <xf numFmtId="0" fontId="1" fillId="4" borderId="149" xfId="0" applyFont="1" applyFill="1" applyBorder="1" applyAlignment="1">
      <alignment horizontal="left"/>
    </xf>
    <xf numFmtId="0" fontId="19" fillId="0" borderId="150" xfId="0" applyFont="1" applyBorder="1" applyAlignment="1" applyProtection="1">
      <alignment horizontal="center"/>
      <protection locked="0"/>
    </xf>
    <xf numFmtId="0" fontId="4" fillId="4" borderId="151" xfId="0" applyFont="1" applyFill="1" applyBorder="1" applyAlignment="1">
      <alignment horizontal="left"/>
    </xf>
    <xf numFmtId="0" fontId="4" fillId="4" borderId="149" xfId="0" applyFont="1" applyFill="1" applyBorder="1" applyAlignment="1">
      <alignment horizontal="left"/>
    </xf>
    <xf numFmtId="0" fontId="4" fillId="4" borderId="152" xfId="0" applyFont="1" applyFill="1" applyBorder="1" applyAlignment="1">
      <alignment horizontal="left"/>
    </xf>
    <xf numFmtId="0" fontId="22" fillId="4" borderId="149" xfId="0" applyFont="1" applyFill="1" applyBorder="1" applyAlignment="1">
      <alignment horizontal="left"/>
    </xf>
    <xf numFmtId="0" fontId="6" fillId="4" borderId="151" xfId="0" applyFont="1" applyFill="1" applyBorder="1" applyAlignment="1">
      <alignment horizontal="left"/>
    </xf>
    <xf numFmtId="0" fontId="6" fillId="4" borderId="149" xfId="0" applyFont="1" applyFill="1" applyBorder="1" applyAlignment="1">
      <alignment horizontal="left"/>
    </xf>
    <xf numFmtId="0" fontId="6" fillId="4" borderId="152" xfId="0" applyFont="1" applyFill="1" applyBorder="1" applyAlignment="1">
      <alignment horizontal="left"/>
    </xf>
    <xf numFmtId="0" fontId="1" fillId="4" borderId="153" xfId="0" applyFont="1" applyFill="1" applyBorder="1" applyAlignment="1">
      <alignment horizontal="left"/>
    </xf>
    <xf numFmtId="0" fontId="19" fillId="0" borderId="154" xfId="0" applyFont="1" applyBorder="1" applyAlignment="1" applyProtection="1">
      <alignment horizontal="center"/>
      <protection locked="0"/>
    </xf>
    <xf numFmtId="0" fontId="1" fillId="4" borderId="161" xfId="0" applyFont="1" applyFill="1" applyBorder="1" applyAlignment="1">
      <alignment horizontal="left"/>
    </xf>
    <xf numFmtId="0" fontId="19" fillId="0" borderId="162" xfId="0" applyFont="1" applyBorder="1" applyAlignment="1" applyProtection="1">
      <alignment horizontal="center"/>
      <protection locked="0"/>
    </xf>
    <xf numFmtId="0" fontId="19" fillId="0" borderId="163" xfId="0" applyFont="1" applyBorder="1" applyAlignment="1" applyProtection="1">
      <alignment horizontal="center"/>
      <protection locked="0"/>
    </xf>
    <xf numFmtId="0" fontId="19" fillId="0" borderId="163" xfId="0" applyFont="1" applyFill="1" applyBorder="1" applyAlignment="1" applyProtection="1">
      <alignment horizontal="center"/>
      <protection locked="0"/>
    </xf>
    <xf numFmtId="0" fontId="19" fillId="0" borderId="164" xfId="0" applyFont="1" applyBorder="1" applyAlignment="1" applyProtection="1">
      <alignment horizontal="center"/>
      <protection locked="0"/>
    </xf>
    <xf numFmtId="0" fontId="1" fillId="4" borderId="165" xfId="0" applyFont="1" applyFill="1" applyBorder="1" applyAlignment="1">
      <alignment horizontal="left"/>
    </xf>
    <xf numFmtId="0" fontId="19" fillId="0" borderId="166" xfId="0" applyFont="1" applyBorder="1" applyAlignment="1" applyProtection="1">
      <alignment horizontal="center"/>
      <protection locked="0"/>
    </xf>
    <xf numFmtId="0" fontId="19" fillId="0" borderId="167" xfId="0" applyFont="1" applyBorder="1" applyAlignment="1" applyProtection="1">
      <alignment horizontal="center"/>
      <protection locked="0"/>
    </xf>
    <xf numFmtId="0" fontId="19" fillId="0" borderId="167" xfId="0" applyFont="1" applyFill="1" applyBorder="1" applyAlignment="1" applyProtection="1">
      <alignment horizontal="center"/>
      <protection locked="0"/>
    </xf>
    <xf numFmtId="0" fontId="19" fillId="0" borderId="168" xfId="0" applyFont="1" applyBorder="1" applyAlignment="1" applyProtection="1">
      <alignment horizontal="center"/>
      <protection locked="0"/>
    </xf>
    <xf numFmtId="0" fontId="22" fillId="4" borderId="161" xfId="0" applyFont="1" applyFill="1" applyBorder="1" applyAlignment="1">
      <alignment horizontal="left"/>
    </xf>
    <xf numFmtId="0" fontId="22" fillId="4" borderId="165" xfId="0" applyFont="1" applyFill="1" applyBorder="1" applyAlignment="1">
      <alignment horizontal="left"/>
    </xf>
    <xf numFmtId="0" fontId="4" fillId="4" borderId="169" xfId="0" applyFont="1" applyFill="1" applyBorder="1" applyAlignment="1">
      <alignment horizontal="left"/>
    </xf>
    <xf numFmtId="0" fontId="19" fillId="0" borderId="170" xfId="0" applyFont="1" applyBorder="1" applyAlignment="1" applyProtection="1">
      <alignment horizontal="center"/>
      <protection locked="0"/>
    </xf>
    <xf numFmtId="0" fontId="19" fillId="0" borderId="171" xfId="0" applyFont="1" applyBorder="1" applyAlignment="1" applyProtection="1">
      <alignment horizontal="center"/>
      <protection locked="0"/>
    </xf>
    <xf numFmtId="0" fontId="19" fillId="0" borderId="171" xfId="0" applyFont="1" applyFill="1" applyBorder="1" applyAlignment="1" applyProtection="1">
      <alignment horizontal="center"/>
      <protection locked="0"/>
    </xf>
    <xf numFmtId="0" fontId="19" fillId="0" borderId="172" xfId="0" applyFont="1" applyBorder="1" applyAlignment="1" applyProtection="1">
      <alignment horizontal="center"/>
      <protection locked="0"/>
    </xf>
    <xf numFmtId="0" fontId="19" fillId="0" borderId="143" xfId="0" applyFont="1" applyBorder="1" applyAlignment="1">
      <alignment horizontal="center"/>
    </xf>
    <xf numFmtId="0" fontId="19" fillId="0" borderId="144" xfId="0" applyFont="1" applyBorder="1" applyAlignment="1">
      <alignment horizontal="center"/>
    </xf>
    <xf numFmtId="0" fontId="19" fillId="0" borderId="144" xfId="0" applyFont="1" applyFill="1" applyBorder="1" applyAlignment="1">
      <alignment horizontal="center"/>
    </xf>
    <xf numFmtId="0" fontId="19" fillId="0" borderId="155" xfId="0" applyFont="1" applyBorder="1" applyAlignment="1">
      <alignment horizontal="center"/>
    </xf>
    <xf numFmtId="0" fontId="19" fillId="0" borderId="105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50" xfId="0" applyFont="1" applyBorder="1" applyAlignment="1">
      <alignment horizontal="center"/>
    </xf>
    <xf numFmtId="9" fontId="19" fillId="0" borderId="158" xfId="0" applyNumberFormat="1" applyFont="1" applyBorder="1" applyAlignment="1">
      <alignment horizontal="center"/>
    </xf>
    <xf numFmtId="9" fontId="19" fillId="0" borderId="159" xfId="0" applyNumberFormat="1" applyFont="1" applyBorder="1" applyAlignment="1">
      <alignment horizontal="center"/>
    </xf>
    <xf numFmtId="9" fontId="19" fillId="0" borderId="159" xfId="0" applyNumberFormat="1" applyFont="1" applyFill="1" applyBorder="1" applyAlignment="1">
      <alignment horizontal="center"/>
    </xf>
    <xf numFmtId="9" fontId="19" fillId="0" borderId="160" xfId="0" applyNumberFormat="1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173" xfId="0" applyFont="1" applyBorder="1" applyAlignment="1">
      <alignment horizontal="center"/>
    </xf>
    <xf numFmtId="0" fontId="1" fillId="4" borderId="174" xfId="0" applyFont="1" applyFill="1" applyBorder="1" applyAlignment="1">
      <alignment horizontal="left"/>
    </xf>
    <xf numFmtId="0" fontId="1" fillId="4" borderId="175" xfId="0" applyFont="1" applyFill="1" applyBorder="1" applyAlignment="1">
      <alignment horizontal="left"/>
    </xf>
    <xf numFmtId="0" fontId="1" fillId="4" borderId="176" xfId="0" applyFont="1" applyFill="1" applyBorder="1" applyAlignment="1">
      <alignment horizontal="left"/>
    </xf>
    <xf numFmtId="0" fontId="23" fillId="0" borderId="0" xfId="0" applyFont="1"/>
    <xf numFmtId="0" fontId="24" fillId="0" borderId="0" xfId="0" applyFont="1"/>
    <xf numFmtId="9" fontId="18" fillId="0" borderId="56" xfId="0" applyNumberFormat="1" applyFont="1" applyBorder="1" applyAlignment="1">
      <alignment horizontal="left"/>
    </xf>
    <xf numFmtId="0" fontId="18" fillId="0" borderId="55" xfId="0" applyFont="1" applyBorder="1"/>
    <xf numFmtId="9" fontId="19" fillId="0" borderId="159" xfId="0" applyNumberFormat="1" applyFont="1" applyBorder="1" applyAlignment="1">
      <alignment horizontal="left"/>
    </xf>
    <xf numFmtId="1" fontId="19" fillId="0" borderId="158" xfId="0" applyNumberFormat="1" applyFont="1" applyBorder="1" applyAlignment="1">
      <alignment horizontal="center"/>
    </xf>
    <xf numFmtId="9" fontId="19" fillId="0" borderId="159" xfId="0" applyNumberFormat="1" applyFont="1" applyFill="1" applyBorder="1" applyAlignment="1">
      <alignment horizontal="left"/>
    </xf>
    <xf numFmtId="1" fontId="19" fillId="0" borderId="147" xfId="0" applyNumberFormat="1" applyFont="1" applyBorder="1" applyAlignment="1">
      <alignment horizontal="center"/>
    </xf>
    <xf numFmtId="9" fontId="19" fillId="0" borderId="177" xfId="0" applyNumberFormat="1" applyFont="1" applyBorder="1" applyAlignment="1">
      <alignment horizontal="left"/>
    </xf>
    <xf numFmtId="9" fontId="19" fillId="0" borderId="177" xfId="0" applyNumberFormat="1" applyFont="1" applyFill="1" applyBorder="1" applyAlignment="1">
      <alignment horizontal="left"/>
    </xf>
    <xf numFmtId="9" fontId="19" fillId="0" borderId="177" xfId="0" applyNumberFormat="1" applyFont="1" applyBorder="1" applyAlignment="1">
      <alignment horizontal="center"/>
    </xf>
    <xf numFmtId="9" fontId="19" fillId="0" borderId="178" xfId="0" applyNumberFormat="1" applyFont="1" applyBorder="1" applyAlignment="1">
      <alignment horizontal="center"/>
    </xf>
    <xf numFmtId="0" fontId="1" fillId="5" borderId="151" xfId="0" applyFont="1" applyFill="1" applyBorder="1" applyAlignment="1">
      <alignment horizontal="left"/>
    </xf>
    <xf numFmtId="0" fontId="1" fillId="5" borderId="149" xfId="0" applyFont="1" applyFill="1" applyBorder="1" applyAlignment="1">
      <alignment horizontal="left"/>
    </xf>
    <xf numFmtId="0" fontId="1" fillId="5" borderId="156" xfId="0" applyFont="1" applyFill="1" applyBorder="1" applyAlignment="1">
      <alignment horizontal="left"/>
    </xf>
    <xf numFmtId="0" fontId="1" fillId="5" borderId="157" xfId="0" applyFont="1" applyFill="1" applyBorder="1" applyAlignment="1">
      <alignment horizontal="left"/>
    </xf>
    <xf numFmtId="0" fontId="1" fillId="5" borderId="132" xfId="0" applyFont="1" applyFill="1" applyBorder="1" applyAlignment="1">
      <alignment horizontal="center" textRotation="90"/>
    </xf>
    <xf numFmtId="0" fontId="1" fillId="5" borderId="32" xfId="0" applyFont="1" applyFill="1" applyBorder="1" applyAlignment="1">
      <alignment horizontal="left"/>
    </xf>
    <xf numFmtId="9" fontId="2" fillId="0" borderId="133" xfId="0" applyNumberFormat="1" applyFont="1" applyBorder="1" applyAlignment="1" applyProtection="1">
      <alignment horizontal="center"/>
    </xf>
    <xf numFmtId="0" fontId="17" fillId="0" borderId="179" xfId="0" applyFont="1" applyBorder="1" applyAlignment="1">
      <alignment horizontal="centerContinuous" vertical="center"/>
    </xf>
    <xf numFmtId="0" fontId="18" fillId="0" borderId="39" xfId="0" applyFont="1" applyBorder="1" applyAlignment="1">
      <alignment horizontal="right" vertical="center"/>
    </xf>
    <xf numFmtId="0" fontId="12" fillId="0" borderId="57" xfId="0" applyFont="1" applyBorder="1"/>
    <xf numFmtId="0" fontId="17" fillId="0" borderId="180" xfId="0" applyFont="1" applyBorder="1" applyAlignment="1">
      <alignment horizontal="centerContinuous" vertical="center"/>
    </xf>
    <xf numFmtId="0" fontId="18" fillId="0" borderId="181" xfId="0" applyFont="1" applyBorder="1" applyAlignment="1">
      <alignment horizontal="left" vertical="center"/>
    </xf>
    <xf numFmtId="0" fontId="12" fillId="0" borderId="182" xfId="0" applyFont="1" applyBorder="1" applyAlignment="1">
      <alignment horizontal="left"/>
    </xf>
    <xf numFmtId="0" fontId="15" fillId="0" borderId="183" xfId="0" applyFont="1" applyBorder="1" applyAlignment="1">
      <alignment horizontal="left"/>
    </xf>
    <xf numFmtId="0" fontId="12" fillId="3" borderId="184" xfId="0" applyFont="1" applyFill="1" applyBorder="1" applyAlignment="1">
      <alignment horizontal="left"/>
    </xf>
    <xf numFmtId="0" fontId="1" fillId="4" borderId="185" xfId="0" applyFont="1" applyFill="1" applyBorder="1" applyAlignment="1">
      <alignment horizontal="left"/>
    </xf>
    <xf numFmtId="0" fontId="19" fillId="0" borderId="186" xfId="0" applyFont="1" applyBorder="1" applyAlignment="1" applyProtection="1">
      <alignment horizontal="center"/>
      <protection locked="0"/>
    </xf>
    <xf numFmtId="0" fontId="19" fillId="0" borderId="187" xfId="0" applyFont="1" applyBorder="1" applyAlignment="1" applyProtection="1">
      <alignment horizontal="center"/>
      <protection locked="0"/>
    </xf>
    <xf numFmtId="0" fontId="19" fillId="0" borderId="187" xfId="0" applyFont="1" applyFill="1" applyBorder="1" applyAlignment="1" applyProtection="1">
      <alignment horizontal="center"/>
      <protection locked="0"/>
    </xf>
    <xf numFmtId="0" fontId="19" fillId="0" borderId="188" xfId="0" applyFont="1" applyBorder="1" applyAlignment="1" applyProtection="1">
      <alignment horizontal="center"/>
      <protection locked="0"/>
    </xf>
    <xf numFmtId="0" fontId="1" fillId="5" borderId="189" xfId="0" applyFont="1" applyFill="1" applyBorder="1" applyAlignment="1">
      <alignment horizontal="left"/>
    </xf>
    <xf numFmtId="0" fontId="19" fillId="0" borderId="190" xfId="0" applyFont="1" applyBorder="1" applyAlignment="1">
      <alignment horizontal="center"/>
    </xf>
    <xf numFmtId="0" fontId="1" fillId="5" borderId="191" xfId="0" applyFont="1" applyFill="1" applyBorder="1" applyAlignment="1">
      <alignment horizontal="left"/>
    </xf>
    <xf numFmtId="0" fontId="19" fillId="0" borderId="192" xfId="0" applyFont="1" applyBorder="1" applyAlignment="1" applyProtection="1">
      <alignment horizontal="center"/>
      <protection locked="0"/>
    </xf>
    <xf numFmtId="9" fontId="19" fillId="0" borderId="193" xfId="0" applyNumberFormat="1" applyFont="1" applyBorder="1" applyAlignment="1">
      <alignment horizontal="center"/>
    </xf>
    <xf numFmtId="0" fontId="1" fillId="5" borderId="194" xfId="0" applyFont="1" applyFill="1" applyBorder="1" applyAlignment="1">
      <alignment horizontal="left"/>
    </xf>
    <xf numFmtId="1" fontId="19" fillId="0" borderId="195" xfId="0" applyNumberFormat="1" applyFont="1" applyBorder="1" applyAlignment="1">
      <alignment horizontal="center"/>
    </xf>
    <xf numFmtId="9" fontId="19" fillId="0" borderId="196" xfId="0" applyNumberFormat="1" applyFont="1" applyBorder="1" applyAlignment="1">
      <alignment horizontal="left"/>
    </xf>
    <xf numFmtId="9" fontId="19" fillId="0" borderId="196" xfId="0" applyNumberFormat="1" applyFont="1" applyFill="1" applyBorder="1" applyAlignment="1">
      <alignment horizontal="left"/>
    </xf>
    <xf numFmtId="9" fontId="19" fillId="0" borderId="196" xfId="0" applyNumberFormat="1" applyFont="1" applyBorder="1" applyAlignment="1">
      <alignment horizontal="center"/>
    </xf>
    <xf numFmtId="9" fontId="19" fillId="0" borderId="197" xfId="0" applyNumberFormat="1" applyFont="1" applyBorder="1" applyAlignment="1">
      <alignment horizontal="center"/>
    </xf>
    <xf numFmtId="0" fontId="19" fillId="0" borderId="186" xfId="0" applyFont="1" applyBorder="1" applyAlignment="1" applyProtection="1">
      <alignment horizontal="left"/>
      <protection locked="0"/>
    </xf>
    <xf numFmtId="0" fontId="19" fillId="0" borderId="190" xfId="0" applyFont="1" applyBorder="1" applyAlignment="1" applyProtection="1">
      <alignment horizontal="center"/>
      <protection locked="0"/>
    </xf>
    <xf numFmtId="0" fontId="1" fillId="4" borderId="130" xfId="0" applyFont="1" applyFill="1" applyBorder="1" applyAlignment="1">
      <alignment horizontal="center" textRotation="90"/>
    </xf>
    <xf numFmtId="0" fontId="1" fillId="4" borderId="132" xfId="0" applyFont="1" applyFill="1" applyBorder="1" applyAlignment="1">
      <alignment horizontal="center" textRotation="90"/>
    </xf>
    <xf numFmtId="0" fontId="1" fillId="4" borderId="134" xfId="0" applyFont="1" applyFill="1" applyBorder="1" applyAlignment="1">
      <alignment horizontal="center" textRotation="90"/>
    </xf>
    <xf numFmtId="0" fontId="1" fillId="4" borderId="136" xfId="0" applyFont="1" applyFill="1" applyBorder="1" applyAlignment="1">
      <alignment horizontal="center" textRotation="90"/>
    </xf>
    <xf numFmtId="0" fontId="1" fillId="4" borderId="91" xfId="0" applyFont="1" applyFill="1" applyBorder="1" applyAlignment="1">
      <alignment horizontal="center" textRotation="90"/>
    </xf>
    <xf numFmtId="0" fontId="1" fillId="4" borderId="92" xfId="0" applyFont="1" applyFill="1" applyBorder="1" applyAlignment="1">
      <alignment horizontal="center" textRotation="90"/>
    </xf>
    <xf numFmtId="0" fontId="1" fillId="4" borderId="93" xfId="0" applyFont="1" applyFill="1" applyBorder="1" applyAlignment="1">
      <alignment horizontal="center" textRotation="90"/>
    </xf>
    <xf numFmtId="0" fontId="1" fillId="5" borderId="130" xfId="0" applyFont="1" applyFill="1" applyBorder="1" applyAlignment="1">
      <alignment horizontal="center" textRotation="90"/>
    </xf>
    <xf numFmtId="0" fontId="1" fillId="5" borderId="132" xfId="0" applyFont="1" applyFill="1" applyBorder="1" applyAlignment="1">
      <alignment horizontal="center" textRotation="90"/>
    </xf>
    <xf numFmtId="0" fontId="1" fillId="5" borderId="134" xfId="0" applyFont="1" applyFill="1" applyBorder="1" applyAlignment="1">
      <alignment horizontal="center" textRotation="90"/>
    </xf>
    <xf numFmtId="0" fontId="1" fillId="4" borderId="101" xfId="0" applyFont="1" applyFill="1" applyBorder="1" applyAlignment="1">
      <alignment horizontal="center" textRotation="90"/>
    </xf>
    <xf numFmtId="0" fontId="1" fillId="4" borderId="103" xfId="0" applyFont="1" applyFill="1" applyBorder="1" applyAlignment="1">
      <alignment horizontal="center" textRotation="90"/>
    </xf>
    <xf numFmtId="0" fontId="1" fillId="4" borderId="94" xfId="0" applyFont="1" applyFill="1" applyBorder="1" applyAlignment="1">
      <alignment horizontal="center" textRotation="90"/>
    </xf>
  </cellXfs>
  <cellStyles count="1">
    <cellStyle name="Normal" xfId="0" builtinId="0"/>
  </cellStyles>
  <dxfs count="441"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55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strike val="0"/>
        <condense val="0"/>
        <extend val="0"/>
        <color indexed="18"/>
      </font>
    </dxf>
    <dxf>
      <font>
        <strike val="0"/>
        <color theme="4" tint="-0.2499465926084170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55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55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1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55"/>
      </font>
    </dxf>
  </dxfs>
  <tableStyles count="0" defaultTableStyle="TableStyleMedium9" defaultPivotStyle="PivotStyleLight16"/>
  <colors>
    <mruColors>
      <color rgb="FF2D2D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60"/>
  <sheetViews>
    <sheetView showGridLines="0" showRowColHeaders="0" tabSelected="1" zoomScale="131" zoomScaleNormal="131" workbookViewId="0">
      <pane xSplit="2" ySplit="2" topLeftCell="C18" activePane="bottomRight" state="frozen"/>
      <selection pane="topRight" activeCell="D1" sqref="D1"/>
      <selection pane="bottomLeft" activeCell="A3" sqref="A3"/>
      <selection pane="bottomRight" activeCell="E17" sqref="E17"/>
    </sheetView>
  </sheetViews>
  <sheetFormatPr defaultColWidth="9.140625" defaultRowHeight="12.75" x14ac:dyDescent="0.2"/>
  <cols>
    <col min="1" max="1" width="3.42578125" style="2" customWidth="1"/>
    <col min="2" max="2" width="21" style="2" customWidth="1"/>
    <col min="3" max="3" width="10.42578125" style="2" customWidth="1"/>
    <col min="4" max="4" width="10.7109375" style="2" customWidth="1"/>
    <col min="5" max="7" width="10.42578125" style="2" customWidth="1"/>
    <col min="8" max="9" width="10.42578125" style="2" hidden="1" customWidth="1"/>
    <col min="10" max="10" width="10.42578125" style="2" customWidth="1"/>
    <col min="11" max="11" width="49" style="2" customWidth="1"/>
    <col min="12" max="16384" width="9.140625" style="2"/>
  </cols>
  <sheetData>
    <row r="1" spans="2:36" ht="36" thickBot="1" x14ac:dyDescent="0.55000000000000004">
      <c r="B1" s="122" t="s">
        <v>93</v>
      </c>
      <c r="C1" s="6"/>
      <c r="D1" s="6"/>
      <c r="E1" s="6"/>
      <c r="F1" s="6"/>
      <c r="G1" s="6"/>
      <c r="H1" s="6"/>
      <c r="I1" s="6"/>
    </row>
    <row r="2" spans="2:36" ht="30" thickBot="1" x14ac:dyDescent="0.45">
      <c r="B2" s="219"/>
      <c r="C2" s="220">
        <v>1</v>
      </c>
      <c r="D2" s="220">
        <v>2</v>
      </c>
      <c r="E2" s="221">
        <v>3</v>
      </c>
      <c r="F2" s="220">
        <v>4</v>
      </c>
      <c r="G2" s="222">
        <v>5</v>
      </c>
      <c r="H2" s="12">
        <v>6</v>
      </c>
      <c r="I2" s="17">
        <v>7</v>
      </c>
      <c r="J2" s="5"/>
      <c r="K2" s="5"/>
      <c r="L2" s="4" t="s">
        <v>0</v>
      </c>
      <c r="M2" s="3">
        <v>1</v>
      </c>
      <c r="N2" s="3">
        <v>2</v>
      </c>
      <c r="O2" s="4">
        <v>3</v>
      </c>
      <c r="P2" s="3">
        <v>4</v>
      </c>
      <c r="Q2" s="3">
        <v>5</v>
      </c>
      <c r="R2" s="3">
        <v>6</v>
      </c>
      <c r="S2" s="4">
        <v>7</v>
      </c>
    </row>
    <row r="3" spans="2:36" ht="29.25" customHeight="1" x14ac:dyDescent="0.45">
      <c r="B3" s="234" t="s">
        <v>121</v>
      </c>
      <c r="C3" s="235"/>
      <c r="D3" s="236"/>
      <c r="E3" s="237"/>
      <c r="F3" s="236"/>
      <c r="G3" s="238"/>
      <c r="H3" s="14"/>
      <c r="I3" s="18"/>
      <c r="J3" s="5"/>
      <c r="K3" s="5"/>
      <c r="L3" s="1">
        <v>1</v>
      </c>
      <c r="M3" s="1">
        <f>$L3*C3</f>
        <v>0</v>
      </c>
      <c r="N3" s="1">
        <f t="shared" ref="N3:S15" si="0">$L3*D3</f>
        <v>0</v>
      </c>
      <c r="O3" s="1">
        <f t="shared" si="0"/>
        <v>0</v>
      </c>
      <c r="P3" s="1">
        <f t="shared" si="0"/>
        <v>0</v>
      </c>
      <c r="Q3" s="1">
        <f t="shared" si="0"/>
        <v>0</v>
      </c>
      <c r="R3" s="1">
        <f t="shared" si="0"/>
        <v>0</v>
      </c>
      <c r="S3" s="1">
        <f t="shared" si="0"/>
        <v>0</v>
      </c>
      <c r="AA3" s="237"/>
    </row>
    <row r="4" spans="2:36" ht="29.25" x14ac:dyDescent="0.4">
      <c r="B4" s="223" t="s">
        <v>122</v>
      </c>
      <c r="C4" s="212"/>
      <c r="D4" s="213">
        <v>119</v>
      </c>
      <c r="E4" s="214">
        <v>22</v>
      </c>
      <c r="F4" s="213"/>
      <c r="G4" s="224"/>
      <c r="H4" s="9"/>
      <c r="I4" s="19"/>
      <c r="J4" s="5"/>
      <c r="K4" s="5"/>
      <c r="L4" s="1">
        <v>1</v>
      </c>
      <c r="M4" s="1">
        <f t="shared" ref="M4:M15" si="1">$L4*C4</f>
        <v>0</v>
      </c>
      <c r="N4" s="1">
        <f t="shared" si="0"/>
        <v>119</v>
      </c>
      <c r="O4" s="1">
        <f t="shared" si="0"/>
        <v>22</v>
      </c>
      <c r="P4" s="1">
        <f t="shared" si="0"/>
        <v>0</v>
      </c>
      <c r="Q4" s="1">
        <f t="shared" si="0"/>
        <v>0</v>
      </c>
      <c r="R4" s="1">
        <f t="shared" si="0"/>
        <v>0</v>
      </c>
      <c r="S4" s="1">
        <f t="shared" si="0"/>
        <v>0</v>
      </c>
      <c r="AA4" s="214"/>
    </row>
    <row r="5" spans="2:36" ht="30.75" thickBot="1" x14ac:dyDescent="0.5">
      <c r="B5" s="239" t="s">
        <v>123</v>
      </c>
      <c r="C5" s="240">
        <v>35</v>
      </c>
      <c r="D5" s="241">
        <v>21</v>
      </c>
      <c r="E5" s="242">
        <v>124</v>
      </c>
      <c r="F5" s="241"/>
      <c r="G5" s="243">
        <v>21</v>
      </c>
      <c r="H5" s="15"/>
      <c r="I5" s="20"/>
      <c r="J5" s="5"/>
      <c r="K5" s="5"/>
      <c r="L5" s="1">
        <f>5*L3</f>
        <v>5</v>
      </c>
      <c r="M5" s="1">
        <f t="shared" si="1"/>
        <v>175</v>
      </c>
      <c r="N5" s="1">
        <f t="shared" si="0"/>
        <v>105</v>
      </c>
      <c r="O5" s="1">
        <f t="shared" si="0"/>
        <v>620</v>
      </c>
      <c r="P5" s="1">
        <f t="shared" si="0"/>
        <v>0</v>
      </c>
      <c r="Q5" s="1">
        <f t="shared" si="0"/>
        <v>105</v>
      </c>
      <c r="R5" s="1">
        <f t="shared" si="0"/>
        <v>0</v>
      </c>
      <c r="S5" s="1">
        <f t="shared" si="0"/>
        <v>0</v>
      </c>
      <c r="AA5" s="242">
        <v>331</v>
      </c>
    </row>
    <row r="6" spans="2:36" ht="29.25" customHeight="1" x14ac:dyDescent="0.45">
      <c r="B6" s="225" t="s">
        <v>113</v>
      </c>
      <c r="C6" s="212"/>
      <c r="D6" s="213"/>
      <c r="E6" s="214"/>
      <c r="F6" s="213"/>
      <c r="G6" s="224"/>
      <c r="H6" s="13"/>
      <c r="I6" s="21"/>
      <c r="J6" s="5"/>
      <c r="K6" s="5"/>
      <c r="L6" s="1">
        <f>1.5*L3</f>
        <v>1.5</v>
      </c>
      <c r="M6" s="1">
        <f t="shared" si="1"/>
        <v>0</v>
      </c>
      <c r="N6" s="1">
        <f t="shared" si="0"/>
        <v>0</v>
      </c>
      <c r="O6" s="1">
        <f t="shared" si="0"/>
        <v>0</v>
      </c>
      <c r="P6" s="1">
        <f t="shared" si="0"/>
        <v>0</v>
      </c>
      <c r="Q6" s="1">
        <f t="shared" si="0"/>
        <v>0</v>
      </c>
      <c r="R6" s="1">
        <f t="shared" si="0"/>
        <v>0</v>
      </c>
      <c r="S6" s="1">
        <f t="shared" si="0"/>
        <v>0</v>
      </c>
      <c r="AA6" s="214"/>
    </row>
    <row r="7" spans="2:36" ht="29.25" x14ac:dyDescent="0.4">
      <c r="B7" s="226" t="s">
        <v>112</v>
      </c>
      <c r="C7" s="212"/>
      <c r="D7" s="213">
        <v>10</v>
      </c>
      <c r="E7" s="214"/>
      <c r="F7" s="213"/>
      <c r="G7" s="224"/>
      <c r="H7" s="9"/>
      <c r="I7" s="19"/>
      <c r="J7" s="5"/>
      <c r="K7" s="5"/>
      <c r="L7" s="1">
        <f>1.5*L4</f>
        <v>1.5</v>
      </c>
      <c r="M7" s="1">
        <f t="shared" si="1"/>
        <v>0</v>
      </c>
      <c r="N7" s="1">
        <f t="shared" si="0"/>
        <v>15</v>
      </c>
      <c r="O7" s="1">
        <f t="shared" si="0"/>
        <v>0</v>
      </c>
      <c r="P7" s="1">
        <f t="shared" si="0"/>
        <v>0</v>
      </c>
      <c r="Q7" s="1">
        <f t="shared" si="0"/>
        <v>0</v>
      </c>
      <c r="R7" s="1">
        <f t="shared" si="0"/>
        <v>0</v>
      </c>
      <c r="S7" s="1">
        <f t="shared" si="0"/>
        <v>0</v>
      </c>
      <c r="AA7" s="214"/>
    </row>
    <row r="8" spans="2:36" ht="30.75" thickBot="1" x14ac:dyDescent="0.5">
      <c r="B8" s="227" t="s">
        <v>114</v>
      </c>
      <c r="C8" s="212">
        <v>10</v>
      </c>
      <c r="D8" s="213">
        <v>7</v>
      </c>
      <c r="E8" s="214"/>
      <c r="F8" s="213"/>
      <c r="G8" s="224">
        <v>9</v>
      </c>
      <c r="H8" s="10"/>
      <c r="I8" s="22"/>
      <c r="J8" s="5"/>
      <c r="K8" s="5"/>
      <c r="L8" s="1">
        <f>1.5*L5</f>
        <v>7.5</v>
      </c>
      <c r="M8" s="1">
        <f t="shared" si="1"/>
        <v>75</v>
      </c>
      <c r="N8" s="1">
        <f t="shared" si="0"/>
        <v>52.5</v>
      </c>
      <c r="O8" s="1">
        <f t="shared" si="0"/>
        <v>0</v>
      </c>
      <c r="P8" s="1">
        <f t="shared" si="0"/>
        <v>0</v>
      </c>
      <c r="Q8" s="1">
        <f t="shared" si="0"/>
        <v>67.5</v>
      </c>
      <c r="R8" s="1">
        <f t="shared" si="0"/>
        <v>0</v>
      </c>
      <c r="S8" s="1">
        <f t="shared" si="0"/>
        <v>0</v>
      </c>
      <c r="AA8" s="214">
        <v>30</v>
      </c>
    </row>
    <row r="9" spans="2:36" ht="29.25" customHeight="1" x14ac:dyDescent="0.45">
      <c r="B9" s="244" t="s">
        <v>115</v>
      </c>
      <c r="C9" s="235"/>
      <c r="D9" s="236"/>
      <c r="E9" s="237"/>
      <c r="F9" s="236"/>
      <c r="G9" s="238"/>
      <c r="H9" s="14"/>
      <c r="I9" s="18"/>
      <c r="J9" s="5"/>
      <c r="K9" s="5"/>
      <c r="L9" s="1">
        <f>2*L3</f>
        <v>2</v>
      </c>
      <c r="M9" s="1">
        <f t="shared" si="1"/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1">
        <f t="shared" si="0"/>
        <v>0</v>
      </c>
      <c r="S9" s="1">
        <f t="shared" si="0"/>
        <v>0</v>
      </c>
      <c r="AA9" s="237"/>
    </row>
    <row r="10" spans="2:36" ht="29.25" x14ac:dyDescent="0.4">
      <c r="B10" s="228" t="s">
        <v>116</v>
      </c>
      <c r="C10" s="212"/>
      <c r="D10" s="213"/>
      <c r="E10" s="214"/>
      <c r="F10" s="213"/>
      <c r="G10" s="224"/>
      <c r="H10" s="9"/>
      <c r="I10" s="19"/>
      <c r="J10" s="5"/>
      <c r="K10" s="5"/>
      <c r="L10" s="1">
        <f>2*L4</f>
        <v>2</v>
      </c>
      <c r="M10" s="1">
        <f t="shared" si="1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  <c r="Q10" s="1">
        <f t="shared" si="0"/>
        <v>0</v>
      </c>
      <c r="R10" s="1">
        <f t="shared" si="0"/>
        <v>0</v>
      </c>
      <c r="S10" s="1">
        <f t="shared" si="0"/>
        <v>0</v>
      </c>
      <c r="AA10" s="214"/>
      <c r="AC10" s="2">
        <v>1</v>
      </c>
      <c r="AD10" s="2">
        <v>2</v>
      </c>
      <c r="AE10" s="2">
        <v>3</v>
      </c>
      <c r="AF10" s="2">
        <v>4</v>
      </c>
      <c r="AG10" s="2">
        <v>5</v>
      </c>
    </row>
    <row r="11" spans="2:36" ht="30" thickBot="1" x14ac:dyDescent="0.45">
      <c r="B11" s="245" t="s">
        <v>117</v>
      </c>
      <c r="C11" s="240">
        <v>10</v>
      </c>
      <c r="D11" s="241"/>
      <c r="E11" s="242">
        <v>5</v>
      </c>
      <c r="F11" s="241"/>
      <c r="G11" s="243"/>
      <c r="H11" s="15"/>
      <c r="I11" s="20"/>
      <c r="J11" s="5"/>
      <c r="K11" s="5"/>
      <c r="L11" s="1">
        <f>2*L5</f>
        <v>10</v>
      </c>
      <c r="M11" s="1">
        <f t="shared" si="1"/>
        <v>100</v>
      </c>
      <c r="N11" s="1">
        <f t="shared" si="0"/>
        <v>0</v>
      </c>
      <c r="O11" s="1">
        <f t="shared" si="0"/>
        <v>50</v>
      </c>
      <c r="P11" s="1">
        <f t="shared" si="0"/>
        <v>0</v>
      </c>
      <c r="Q11" s="1">
        <f t="shared" si="0"/>
        <v>0</v>
      </c>
      <c r="R11" s="1">
        <f t="shared" si="0"/>
        <v>0</v>
      </c>
      <c r="S11" s="1">
        <f t="shared" si="0"/>
        <v>0</v>
      </c>
      <c r="AA11" s="242">
        <v>15</v>
      </c>
      <c r="AB11" s="2">
        <v>1</v>
      </c>
      <c r="AD11" s="2">
        <f>AC12</f>
        <v>645</v>
      </c>
      <c r="AE11" s="2">
        <f>AC13</f>
        <v>150</v>
      </c>
      <c r="AF11" s="2">
        <f>AC14</f>
        <v>255</v>
      </c>
      <c r="AG11" s="2">
        <f>AC15</f>
        <v>255</v>
      </c>
    </row>
    <row r="12" spans="2:36" ht="29.25" customHeight="1" x14ac:dyDescent="0.45">
      <c r="B12" s="229" t="s">
        <v>118</v>
      </c>
      <c r="C12" s="212"/>
      <c r="D12" s="213"/>
      <c r="E12" s="214"/>
      <c r="F12" s="213"/>
      <c r="G12" s="224"/>
      <c r="H12" s="13"/>
      <c r="I12" s="21"/>
      <c r="J12" s="5"/>
      <c r="K12" s="5"/>
      <c r="L12" s="1">
        <f>5*L3</f>
        <v>5</v>
      </c>
      <c r="M12" s="1">
        <f t="shared" si="1"/>
        <v>0</v>
      </c>
      <c r="N12" s="1">
        <f t="shared" si="0"/>
        <v>0</v>
      </c>
      <c r="O12" s="1">
        <f t="shared" si="0"/>
        <v>0</v>
      </c>
      <c r="P12" s="1">
        <f t="shared" si="0"/>
        <v>0</v>
      </c>
      <c r="Q12" s="1">
        <f t="shared" si="0"/>
        <v>0</v>
      </c>
      <c r="R12" s="1">
        <f t="shared" si="0"/>
        <v>0</v>
      </c>
      <c r="S12" s="1">
        <f t="shared" si="0"/>
        <v>0</v>
      </c>
      <c r="AA12" s="214"/>
      <c r="AB12" s="2">
        <v>2</v>
      </c>
      <c r="AC12" s="2">
        <f>Mergers!D5</f>
        <v>645</v>
      </c>
      <c r="AE12" s="2">
        <f>AD13</f>
        <v>150</v>
      </c>
      <c r="AF12" s="2">
        <f>AD14</f>
        <v>390</v>
      </c>
      <c r="AG12" s="2">
        <f>AD15</f>
        <v>390</v>
      </c>
    </row>
    <row r="13" spans="2:36" ht="29.25" x14ac:dyDescent="0.4">
      <c r="B13" s="230" t="s">
        <v>119</v>
      </c>
      <c r="C13" s="212"/>
      <c r="D13" s="213"/>
      <c r="E13" s="214"/>
      <c r="F13" s="213"/>
      <c r="G13" s="224"/>
      <c r="H13" s="9"/>
      <c r="I13" s="19"/>
      <c r="J13" s="5"/>
      <c r="K13" s="5"/>
      <c r="L13" s="1">
        <f>5*L4</f>
        <v>5</v>
      </c>
      <c r="M13" s="1">
        <f t="shared" si="1"/>
        <v>0</v>
      </c>
      <c r="N13" s="1">
        <f t="shared" si="0"/>
        <v>0</v>
      </c>
      <c r="O13" s="1">
        <f t="shared" si="0"/>
        <v>0</v>
      </c>
      <c r="P13" s="1">
        <f t="shared" si="0"/>
        <v>0</v>
      </c>
      <c r="Q13" s="1">
        <f t="shared" si="0"/>
        <v>0</v>
      </c>
      <c r="R13" s="1">
        <f t="shared" si="0"/>
        <v>0</v>
      </c>
      <c r="S13" s="1">
        <f t="shared" si="0"/>
        <v>0</v>
      </c>
      <c r="AA13" s="214"/>
      <c r="AB13" s="2">
        <v>3</v>
      </c>
      <c r="AC13" s="2">
        <f>Mergers!D6</f>
        <v>150</v>
      </c>
      <c r="AD13" s="2">
        <f>Mergers!F6</f>
        <v>150</v>
      </c>
      <c r="AF13" s="2">
        <f>AE14</f>
        <v>600</v>
      </c>
      <c r="AG13" s="2">
        <f>AE15</f>
        <v>600</v>
      </c>
    </row>
    <row r="14" spans="2:36" ht="30.75" thickBot="1" x14ac:dyDescent="0.5">
      <c r="B14" s="231" t="s">
        <v>120</v>
      </c>
      <c r="C14" s="212">
        <v>5</v>
      </c>
      <c r="D14" s="213"/>
      <c r="E14" s="214">
        <v>5</v>
      </c>
      <c r="F14" s="213"/>
      <c r="G14" s="224"/>
      <c r="H14" s="10"/>
      <c r="I14" s="22"/>
      <c r="J14" s="5"/>
      <c r="K14" s="5"/>
      <c r="L14" s="1">
        <f>5*L5</f>
        <v>25</v>
      </c>
      <c r="M14" s="1">
        <f t="shared" si="1"/>
        <v>125</v>
      </c>
      <c r="N14" s="1">
        <f t="shared" si="0"/>
        <v>0</v>
      </c>
      <c r="O14" s="1">
        <f t="shared" si="0"/>
        <v>125</v>
      </c>
      <c r="P14" s="1">
        <f t="shared" si="0"/>
        <v>0</v>
      </c>
      <c r="Q14" s="1">
        <f t="shared" si="0"/>
        <v>0</v>
      </c>
      <c r="R14" s="1">
        <f t="shared" si="0"/>
        <v>0</v>
      </c>
      <c r="S14" s="1">
        <f t="shared" si="0"/>
        <v>0</v>
      </c>
      <c r="AA14" s="214">
        <v>10</v>
      </c>
      <c r="AB14" s="2">
        <v>4</v>
      </c>
      <c r="AC14" s="2">
        <f>Mergers!D7</f>
        <v>255</v>
      </c>
      <c r="AD14" s="2">
        <f>Mergers!F7</f>
        <v>390</v>
      </c>
      <c r="AE14" s="2">
        <f>Mergers!H7</f>
        <v>600</v>
      </c>
      <c r="AG14" s="2">
        <f>AF15</f>
        <v>60</v>
      </c>
    </row>
    <row r="15" spans="2:36" ht="30" thickBot="1" x14ac:dyDescent="0.45">
      <c r="B15" s="246" t="s">
        <v>1</v>
      </c>
      <c r="C15" s="247"/>
      <c r="D15" s="248"/>
      <c r="E15" s="249">
        <v>133</v>
      </c>
      <c r="F15" s="248"/>
      <c r="G15" s="250">
        <v>30</v>
      </c>
      <c r="H15" s="29"/>
      <c r="I15" s="30"/>
      <c r="J15" s="5"/>
      <c r="K15" s="5"/>
      <c r="L15" s="1">
        <v>2</v>
      </c>
      <c r="M15" s="1">
        <f t="shared" si="1"/>
        <v>0</v>
      </c>
      <c r="N15" s="1">
        <f t="shared" si="0"/>
        <v>0</v>
      </c>
      <c r="O15" s="1">
        <f t="shared" si="0"/>
        <v>266</v>
      </c>
      <c r="P15" s="1">
        <f t="shared" si="0"/>
        <v>0</v>
      </c>
      <c r="Q15" s="1">
        <f t="shared" si="0"/>
        <v>60</v>
      </c>
      <c r="R15" s="1">
        <f t="shared" si="0"/>
        <v>0</v>
      </c>
      <c r="S15" s="1">
        <f t="shared" si="0"/>
        <v>0</v>
      </c>
      <c r="AA15" s="249">
        <v>386</v>
      </c>
      <c r="AB15" s="2">
        <v>5</v>
      </c>
      <c r="AC15" s="2">
        <f>Mergers!D8</f>
        <v>255</v>
      </c>
      <c r="AD15" s="2">
        <f>Mergers!F8</f>
        <v>390</v>
      </c>
      <c r="AE15" s="2">
        <f>Mergers!H8</f>
        <v>600</v>
      </c>
      <c r="AF15" s="2">
        <f>Mergers!J8</f>
        <v>60</v>
      </c>
    </row>
    <row r="16" spans="2:36" ht="29.25" x14ac:dyDescent="0.4">
      <c r="B16" s="232" t="s">
        <v>9</v>
      </c>
      <c r="C16" s="212"/>
      <c r="D16" s="213"/>
      <c r="E16" s="214">
        <v>4</v>
      </c>
      <c r="F16" s="213"/>
      <c r="G16" s="224"/>
      <c r="H16" s="27"/>
      <c r="I16" s="28"/>
      <c r="J16" s="5"/>
      <c r="K16" s="5"/>
      <c r="L16" s="1"/>
      <c r="M16" s="1"/>
      <c r="N16" s="1"/>
      <c r="O16" s="1"/>
      <c r="P16" s="1"/>
      <c r="Q16" s="1"/>
      <c r="R16" s="1"/>
      <c r="S16" s="1"/>
      <c r="AA16" s="214">
        <v>2</v>
      </c>
      <c r="AC16" s="2">
        <f>IF(C16&gt;0,VLOOKUP(C16,AB$11:AC$15,2)+VLOOKUP(C16,$AI$16:$AJ$20,2),0)</f>
        <v>0</v>
      </c>
      <c r="AD16" s="2">
        <f>IF(D16&gt;0,VLOOKUP(D16,AB$11:AD$15,3)+VLOOKUP(D16,$AI$16:$AJ$20,2),0)</f>
        <v>0</v>
      </c>
      <c r="AE16" s="2">
        <f>IF(E16&gt;0,VLOOKUP(E16,AB$11:AE$15,4)+VLOOKUP(E16,$AI$16:$AJ$20,2),0)</f>
        <v>650</v>
      </c>
      <c r="AF16" s="2">
        <f>IF(F16&gt;0,VLOOKUP(F16,AB$11:AF$15,5)+VLOOKUP(F16,$AI$16:$AJ$20,2),0)</f>
        <v>0</v>
      </c>
      <c r="AG16" s="2">
        <f>IF(G16&gt;0,VLOOKUP(G16,AB$11:AG$15,6)+VLOOKUP(G16,$AI$16:$AJ$20,2),0)</f>
        <v>0</v>
      </c>
      <c r="AI16" s="2">
        <v>1</v>
      </c>
      <c r="AJ16" s="2">
        <v>170</v>
      </c>
    </row>
    <row r="17" spans="2:36" ht="30" thickBot="1" x14ac:dyDescent="0.45">
      <c r="B17" s="265" t="s">
        <v>10</v>
      </c>
      <c r="C17" s="212"/>
      <c r="D17" s="213"/>
      <c r="E17" s="214"/>
      <c r="F17" s="213"/>
      <c r="G17" s="224"/>
      <c r="H17" s="11"/>
      <c r="I17" s="23"/>
      <c r="J17" s="5"/>
      <c r="K17" s="5"/>
      <c r="L17" s="1"/>
      <c r="M17" s="1"/>
      <c r="N17" s="1"/>
      <c r="O17" s="1"/>
      <c r="P17" s="1"/>
      <c r="Q17" s="1"/>
      <c r="R17" s="1"/>
      <c r="S17" s="1"/>
      <c r="AA17" s="214">
        <v>1</v>
      </c>
      <c r="AC17" s="2">
        <f>IF(C17&gt;0,VLOOKUP(C17,AB$11:AC$15,2)+VLOOKUP(C17,$AI$16:$AJ$20,2),0)</f>
        <v>0</v>
      </c>
      <c r="AD17" s="2">
        <f>IF(D17&gt;0,VLOOKUP(D17,AB$11:AD$15,3)+VLOOKUP(D17,$AI$16:$AJ$20,2),0)</f>
        <v>0</v>
      </c>
      <c r="AE17" s="2">
        <f>IF(E17&gt;0,VLOOKUP(E17,AB$11:AE$15,4)+VLOOKUP(E17,$AI$16:$AJ$20,2),0)</f>
        <v>0</v>
      </c>
      <c r="AF17" s="2">
        <f>IF(F17&gt;0,VLOOKUP(F17,AB$11:AF$15,5)+VLOOKUP(F17,$AI$16:$AJ$20,2),0)</f>
        <v>0</v>
      </c>
      <c r="AG17" s="2">
        <f>IF(G17&gt;0,VLOOKUP(G17,AB$11:AG$15,6)+VLOOKUP(G17,$AI$16:$AJ$20,2),0)</f>
        <v>0</v>
      </c>
      <c r="AI17" s="2">
        <v>2</v>
      </c>
      <c r="AJ17" s="2">
        <v>260</v>
      </c>
    </row>
    <row r="18" spans="2:36" ht="29.25" x14ac:dyDescent="0.4">
      <c r="B18" s="266" t="s">
        <v>70</v>
      </c>
      <c r="C18" s="212"/>
      <c r="D18" s="213"/>
      <c r="E18" s="214"/>
      <c r="F18" s="213"/>
      <c r="G18" s="224"/>
      <c r="H18" s="263"/>
      <c r="I18" s="264"/>
      <c r="J18" s="5"/>
      <c r="K18" s="5"/>
      <c r="L18" s="1"/>
      <c r="M18" s="1"/>
      <c r="N18" s="1"/>
      <c r="O18" s="1"/>
      <c r="P18" s="1"/>
      <c r="Q18" s="1"/>
      <c r="R18" s="1"/>
      <c r="S18" s="1"/>
      <c r="AA18" s="214">
        <v>4</v>
      </c>
      <c r="AC18" s="2">
        <f>IF(C18&gt;0,VLOOKUP(C18,AB$11:AC$15,2)+VLOOKUP(C18,$AI$16:$AJ$20,2),0)</f>
        <v>0</v>
      </c>
      <c r="AD18" s="2">
        <f>IF(D18&gt;0,VLOOKUP(D18,AB$11:AD$15,3)+VLOOKUP(D18,$AI$16:$AJ$20,2),0)</f>
        <v>0</v>
      </c>
      <c r="AE18" s="2">
        <f>IF(E18&gt;0,VLOOKUP(E18,AB$11:AE$15,4)+VLOOKUP(E18,$AI$16:$AJ$20,2),0)</f>
        <v>0</v>
      </c>
      <c r="AF18" s="2">
        <f>IF(F18&gt;0,VLOOKUP(F18,AB$11:AF$15,5)+VLOOKUP(F18,$AI$16:$AJ$20,2),0)</f>
        <v>0</v>
      </c>
      <c r="AG18" s="2">
        <f>IF(G18&gt;0,VLOOKUP(G18,AB$11:AG$15,6)+VLOOKUP(G18,$AI$16:$AJ$20,2),0)</f>
        <v>0</v>
      </c>
      <c r="AI18" s="2">
        <v>3</v>
      </c>
      <c r="AJ18" s="2">
        <v>150</v>
      </c>
    </row>
    <row r="19" spans="2:36" ht="30" thickBot="1" x14ac:dyDescent="0.45">
      <c r="B19" s="267" t="s">
        <v>71</v>
      </c>
      <c r="C19" s="215"/>
      <c r="D19" s="216"/>
      <c r="E19" s="217"/>
      <c r="F19" s="216"/>
      <c r="G19" s="233"/>
      <c r="H19" s="263"/>
      <c r="I19" s="264"/>
      <c r="J19" s="5"/>
      <c r="K19" s="5"/>
      <c r="L19" s="1"/>
      <c r="M19" s="1"/>
      <c r="N19" s="1"/>
      <c r="O19" s="1"/>
      <c r="P19" s="1"/>
      <c r="Q19" s="1"/>
      <c r="R19" s="1"/>
      <c r="S19" s="1"/>
      <c r="AA19" s="217">
        <v>5</v>
      </c>
      <c r="AC19" s="2">
        <f>IF(C19&gt;0,VLOOKUP(C19,AB$11:AC$15,2)+VLOOKUP(C19,$AI$16:$AJ$20,2),0)</f>
        <v>0</v>
      </c>
      <c r="AD19" s="2">
        <f>IF(D19&gt;0,VLOOKUP(D19,AB$11:AD$15,3)+VLOOKUP(D19,$AI$16:$AJ$20,2),0)</f>
        <v>0</v>
      </c>
      <c r="AE19" s="2">
        <f>IF(E19&gt;0,VLOOKUP(E19,AB$11:AE$15,4)+VLOOKUP(E19,$AI$16:$AJ$20,2),0)</f>
        <v>0</v>
      </c>
      <c r="AF19" s="2">
        <f>IF(F19&gt;0,VLOOKUP(F19,AB$11:AF$15,5)+VLOOKUP(F19,$AI$16:$AJ$20,2),0)</f>
        <v>0</v>
      </c>
      <c r="AG19" s="2">
        <f>IF(G19&gt;0,VLOOKUP(G19,AB$11:AG$15,6)+VLOOKUP(G19,$AI$16:$AJ$20,2),0)</f>
        <v>0</v>
      </c>
      <c r="AI19" s="2">
        <v>4</v>
      </c>
      <c r="AJ19" s="2">
        <v>50</v>
      </c>
    </row>
    <row r="20" spans="2:36" ht="29.25" x14ac:dyDescent="0.4">
      <c r="B20" s="280" t="s">
        <v>4</v>
      </c>
      <c r="C20" s="251">
        <f>IF(M20&gt;0,M20,"")</f>
        <v>475</v>
      </c>
      <c r="D20" s="252">
        <f t="shared" ref="D20:I20" si="2">IF(N20&gt;0,N20,"")</f>
        <v>291.5</v>
      </c>
      <c r="E20" s="253">
        <f t="shared" si="2"/>
        <v>1083</v>
      </c>
      <c r="F20" s="252" t="str">
        <f t="shared" si="2"/>
        <v/>
      </c>
      <c r="G20" s="254">
        <f t="shared" si="2"/>
        <v>232.5</v>
      </c>
      <c r="H20" s="16" t="str">
        <f t="shared" si="2"/>
        <v/>
      </c>
      <c r="I20" s="24" t="str">
        <f t="shared" si="2"/>
        <v/>
      </c>
      <c r="J20" s="5"/>
      <c r="K20" s="5"/>
      <c r="L20" s="1" t="s">
        <v>2</v>
      </c>
      <c r="M20" s="1">
        <f>SUM(M3:M15)</f>
        <v>475</v>
      </c>
      <c r="N20" s="1">
        <f t="shared" ref="N20:S20" si="3">SUM(N3:N15)</f>
        <v>291.5</v>
      </c>
      <c r="O20" s="1">
        <f t="shared" si="3"/>
        <v>1083</v>
      </c>
      <c r="P20" s="1">
        <f t="shared" si="3"/>
        <v>0</v>
      </c>
      <c r="Q20" s="1">
        <f t="shared" si="3"/>
        <v>232.5</v>
      </c>
      <c r="R20" s="1">
        <f t="shared" si="3"/>
        <v>0</v>
      </c>
      <c r="S20" s="1">
        <f t="shared" si="3"/>
        <v>0</v>
      </c>
      <c r="T20" s="2">
        <f>MAX(C20:J20)</f>
        <v>1083</v>
      </c>
      <c r="U20" s="2">
        <f>MIN(C20:J20)</f>
        <v>232.5</v>
      </c>
      <c r="AC20" s="2">
        <f>M21</f>
        <v>170</v>
      </c>
      <c r="AD20" s="2">
        <f t="shared" ref="AD20:AG20" si="4">N21</f>
        <v>260</v>
      </c>
      <c r="AE20" s="2">
        <f t="shared" si="4"/>
        <v>150</v>
      </c>
      <c r="AF20" s="2">
        <f t="shared" si="4"/>
        <v>50</v>
      </c>
      <c r="AG20" s="2">
        <f t="shared" si="4"/>
        <v>100</v>
      </c>
      <c r="AI20" s="2">
        <v>5</v>
      </c>
      <c r="AJ20" s="2">
        <v>100</v>
      </c>
    </row>
    <row r="21" spans="2:36" ht="29.25" x14ac:dyDescent="0.4">
      <c r="B21" s="281" t="s">
        <v>3</v>
      </c>
      <c r="C21" s="255">
        <f>AC21</f>
        <v>170</v>
      </c>
      <c r="D21" s="256">
        <f t="shared" ref="D21:G21" si="5">AD21</f>
        <v>260</v>
      </c>
      <c r="E21" s="256">
        <f t="shared" si="5"/>
        <v>800</v>
      </c>
      <c r="F21" s="256">
        <f t="shared" si="5"/>
        <v>50</v>
      </c>
      <c r="G21" s="224">
        <f t="shared" si="5"/>
        <v>100</v>
      </c>
      <c r="H21" s="218">
        <f t="shared" ref="H21:I21" si="6">R21+IF(H16&gt;0,CHOOSE(H16,$M21,$N21,$O21,$P21,$Q21,$R21,$S21),0)++IF(H17&gt;0,CHOOSE(H17,$M21,$N21,$O21,$P21,$Q21,$R21,$S21),0)</f>
        <v>200</v>
      </c>
      <c r="I21" s="25">
        <f t="shared" si="6"/>
        <v>55</v>
      </c>
      <c r="J21" s="5"/>
      <c r="K21" s="5"/>
      <c r="L21" s="5"/>
      <c r="M21" s="7">
        <v>170</v>
      </c>
      <c r="N21" s="7">
        <v>260</v>
      </c>
      <c r="O21" s="7">
        <v>150</v>
      </c>
      <c r="P21" s="7">
        <v>50</v>
      </c>
      <c r="Q21" s="7">
        <v>100</v>
      </c>
      <c r="R21" s="7">
        <v>200</v>
      </c>
      <c r="S21" s="8">
        <v>55</v>
      </c>
      <c r="AC21" s="2">
        <f>SUM(AC16:AC20)</f>
        <v>170</v>
      </c>
      <c r="AD21" s="2">
        <f t="shared" ref="AD21:AG21" si="7">SUM(AD16:AD20)</f>
        <v>260</v>
      </c>
      <c r="AE21" s="2">
        <f t="shared" si="7"/>
        <v>800</v>
      </c>
      <c r="AF21" s="2">
        <f t="shared" si="7"/>
        <v>50</v>
      </c>
      <c r="AG21" s="2">
        <f t="shared" si="7"/>
        <v>100</v>
      </c>
    </row>
    <row r="22" spans="2:36" ht="29.25" x14ac:dyDescent="0.4">
      <c r="B22" s="282" t="s">
        <v>11</v>
      </c>
      <c r="C22" s="255">
        <f>IF(M20&gt;0,C20-C21,"")</f>
        <v>305</v>
      </c>
      <c r="D22" s="256">
        <f t="shared" ref="D22:I22" si="8">IF(N20&gt;0,D20-D21,"")</f>
        <v>31.5</v>
      </c>
      <c r="E22" s="257">
        <f t="shared" si="8"/>
        <v>283</v>
      </c>
      <c r="F22" s="256" t="str">
        <f t="shared" si="8"/>
        <v/>
      </c>
      <c r="G22" s="258">
        <f t="shared" si="8"/>
        <v>132.5</v>
      </c>
      <c r="H22" s="31" t="str">
        <f t="shared" si="8"/>
        <v/>
      </c>
      <c r="I22" s="32" t="str">
        <f t="shared" si="8"/>
        <v/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2">
        <f>MAX(C22:J22)</f>
        <v>305</v>
      </c>
      <c r="U22" s="2">
        <f>MIN(C22:J22)</f>
        <v>31.5</v>
      </c>
    </row>
    <row r="23" spans="2:36" ht="30" thickBot="1" x14ac:dyDescent="0.45">
      <c r="B23" s="283" t="s">
        <v>12</v>
      </c>
      <c r="C23" s="259">
        <f>IF(M20&gt;0,C22/C21,"")</f>
        <v>1.7941176470588236</v>
      </c>
      <c r="D23" s="260">
        <f t="shared" ref="D23:I23" si="9">IF(N20&gt;0,D22/D21,"")</f>
        <v>0.12115384615384615</v>
      </c>
      <c r="E23" s="261">
        <f t="shared" si="9"/>
        <v>0.35375000000000001</v>
      </c>
      <c r="F23" s="260" t="str">
        <f t="shared" si="9"/>
        <v/>
      </c>
      <c r="G23" s="262">
        <f t="shared" si="9"/>
        <v>1.325</v>
      </c>
      <c r="H23" s="33" t="str">
        <f t="shared" si="9"/>
        <v/>
      </c>
      <c r="I23" s="33" t="str">
        <f t="shared" si="9"/>
        <v/>
      </c>
      <c r="J23" s="34"/>
      <c r="K23" s="5"/>
      <c r="L23" s="5"/>
      <c r="M23" s="5"/>
      <c r="N23" s="5"/>
      <c r="O23" s="5"/>
      <c r="P23" s="5"/>
      <c r="Q23" s="5"/>
      <c r="R23" s="5"/>
      <c r="S23" s="5"/>
      <c r="T23" s="2">
        <f>MAX(C23:J23)</f>
        <v>1.7941176470588236</v>
      </c>
      <c r="U23" s="2">
        <f>MIN(C23:J23)</f>
        <v>0.12115384615384615</v>
      </c>
    </row>
    <row r="24" spans="2:36" ht="30" thickBot="1" x14ac:dyDescent="0.45">
      <c r="B24" s="283" t="s">
        <v>80</v>
      </c>
      <c r="C24" s="275">
        <f>SUM(C20:J20)</f>
        <v>2082</v>
      </c>
      <c r="D24" s="276"/>
      <c r="E24" s="277" t="s">
        <v>82</v>
      </c>
      <c r="F24" s="278"/>
      <c r="G24" s="279">
        <f>C24/C25</f>
        <v>0.79314285714285715</v>
      </c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2:36" ht="30" thickBot="1" x14ac:dyDescent="0.45">
      <c r="B25" s="283" t="s">
        <v>81</v>
      </c>
      <c r="C25" s="273">
        <v>2625</v>
      </c>
      <c r="D25" s="272"/>
      <c r="E25" s="274"/>
      <c r="F25" s="260"/>
      <c r="G25" s="262"/>
    </row>
    <row r="40" spans="2:7" ht="13.5" thickBot="1" x14ac:dyDescent="0.25"/>
    <row r="41" spans="2:7" ht="30" thickBot="1" x14ac:dyDescent="0.45">
      <c r="B41" s="295" t="s">
        <v>110</v>
      </c>
      <c r="C41" s="296"/>
      <c r="D41" s="297"/>
      <c r="E41" s="298"/>
      <c r="F41" s="297"/>
      <c r="G41" s="299"/>
    </row>
    <row r="42" spans="2:7" ht="29.25" x14ac:dyDescent="0.4">
      <c r="B42" s="300" t="s">
        <v>4</v>
      </c>
      <c r="C42" s="251">
        <f>C20</f>
        <v>475</v>
      </c>
      <c r="D42" s="252">
        <f>D20</f>
        <v>291.5</v>
      </c>
      <c r="E42" s="252">
        <f t="shared" ref="E42:G42" si="10">E20</f>
        <v>1083</v>
      </c>
      <c r="F42" s="252" t="str">
        <f t="shared" si="10"/>
        <v/>
      </c>
      <c r="G42" s="312">
        <f t="shared" si="10"/>
        <v>232.5</v>
      </c>
    </row>
    <row r="43" spans="2:7" ht="29.25" x14ac:dyDescent="0.4">
      <c r="B43" s="302" t="s">
        <v>3</v>
      </c>
      <c r="C43" s="255">
        <f>C21</f>
        <v>170</v>
      </c>
      <c r="D43" s="256">
        <f>D21</f>
        <v>260</v>
      </c>
      <c r="E43" s="256">
        <f t="shared" ref="E43:G43" si="11">E21</f>
        <v>800</v>
      </c>
      <c r="F43" s="256">
        <f t="shared" si="11"/>
        <v>50</v>
      </c>
      <c r="G43" s="303">
        <f t="shared" si="11"/>
        <v>100</v>
      </c>
    </row>
    <row r="44" spans="2:7" ht="30" thickBot="1" x14ac:dyDescent="0.45">
      <c r="B44" s="302" t="s">
        <v>12</v>
      </c>
      <c r="C44" s="259">
        <f>C23</f>
        <v>1.7941176470588236</v>
      </c>
      <c r="D44" s="260">
        <f>D23</f>
        <v>0.12115384615384615</v>
      </c>
      <c r="E44" s="260">
        <f t="shared" ref="E44:G44" si="12">E23</f>
        <v>0.35375000000000001</v>
      </c>
      <c r="F44" s="260" t="str">
        <f t="shared" si="12"/>
        <v/>
      </c>
      <c r="G44" s="304">
        <f t="shared" si="12"/>
        <v>1.325</v>
      </c>
    </row>
    <row r="45" spans="2:7" ht="30" thickBot="1" x14ac:dyDescent="0.45">
      <c r="B45" s="305" t="s">
        <v>80</v>
      </c>
      <c r="C45" s="306">
        <f>C24</f>
        <v>2082</v>
      </c>
      <c r="D45" s="307"/>
      <c r="E45" s="308" t="s">
        <v>82</v>
      </c>
      <c r="F45" s="309"/>
      <c r="G45" s="310">
        <f>G24</f>
        <v>0.79314285714285715</v>
      </c>
    </row>
    <row r="46" spans="2:7" ht="30" thickBot="1" x14ac:dyDescent="0.45">
      <c r="B46" s="295" t="s">
        <v>109</v>
      </c>
      <c r="C46" s="296"/>
      <c r="D46" s="297"/>
      <c r="E46" s="298"/>
      <c r="F46" s="297"/>
      <c r="G46" s="299"/>
    </row>
    <row r="47" spans="2:7" ht="29.25" x14ac:dyDescent="0.4">
      <c r="B47" s="300" t="s">
        <v>4</v>
      </c>
      <c r="C47" s="251">
        <v>319</v>
      </c>
      <c r="D47" s="252">
        <v>498</v>
      </c>
      <c r="E47" s="253">
        <v>524</v>
      </c>
      <c r="F47" s="252">
        <v>420</v>
      </c>
      <c r="G47" s="301">
        <v>364</v>
      </c>
    </row>
    <row r="48" spans="2:7" ht="29.25" x14ac:dyDescent="0.4">
      <c r="B48" s="302" t="s">
        <v>3</v>
      </c>
      <c r="C48" s="255">
        <v>170</v>
      </c>
      <c r="D48" s="256">
        <v>260</v>
      </c>
      <c r="E48" s="256">
        <v>150</v>
      </c>
      <c r="F48" s="256">
        <v>50</v>
      </c>
      <c r="G48" s="303">
        <v>100</v>
      </c>
    </row>
    <row r="49" spans="2:7" ht="30" thickBot="1" x14ac:dyDescent="0.45">
      <c r="B49" s="302" t="s">
        <v>12</v>
      </c>
      <c r="C49" s="259">
        <v>0.87647058823529411</v>
      </c>
      <c r="D49" s="260">
        <v>0.91538461538461535</v>
      </c>
      <c r="E49" s="261">
        <v>2.4933333333333332</v>
      </c>
      <c r="F49" s="260">
        <v>7.4</v>
      </c>
      <c r="G49" s="304">
        <v>2.64</v>
      </c>
    </row>
    <row r="50" spans="2:7" ht="30" thickBot="1" x14ac:dyDescent="0.45">
      <c r="B50" s="305" t="s">
        <v>80</v>
      </c>
      <c r="C50" s="306">
        <v>2125</v>
      </c>
      <c r="D50" s="307"/>
      <c r="E50" s="308" t="s">
        <v>82</v>
      </c>
      <c r="F50" s="309"/>
      <c r="G50" s="310">
        <v>0.80952380952380953</v>
      </c>
    </row>
    <row r="51" spans="2:7" ht="30" thickBot="1" x14ac:dyDescent="0.45">
      <c r="B51" s="295" t="s">
        <v>103</v>
      </c>
      <c r="C51" s="296"/>
      <c r="D51" s="297"/>
      <c r="E51" s="298" t="s">
        <v>105</v>
      </c>
      <c r="F51" s="297"/>
      <c r="G51" s="299"/>
    </row>
    <row r="52" spans="2:7" ht="29.25" x14ac:dyDescent="0.4">
      <c r="B52" s="300" t="s">
        <v>4</v>
      </c>
      <c r="C52" s="251">
        <v>318.5</v>
      </c>
      <c r="D52" s="252">
        <v>555</v>
      </c>
      <c r="E52" s="253">
        <v>982</v>
      </c>
      <c r="F52" s="252" t="s">
        <v>97</v>
      </c>
      <c r="G52" s="301" t="s">
        <v>97</v>
      </c>
    </row>
    <row r="53" spans="2:7" ht="29.25" x14ac:dyDescent="0.4">
      <c r="B53" s="302" t="s">
        <v>3</v>
      </c>
      <c r="C53" s="255">
        <v>170</v>
      </c>
      <c r="D53" s="256">
        <v>260</v>
      </c>
      <c r="E53" s="256">
        <v>1500</v>
      </c>
      <c r="F53" s="256"/>
      <c r="G53" s="303"/>
    </row>
    <row r="54" spans="2:7" ht="30" thickBot="1" x14ac:dyDescent="0.45">
      <c r="B54" s="302" t="s">
        <v>12</v>
      </c>
      <c r="C54" s="259">
        <v>0.87352941176470589</v>
      </c>
      <c r="D54" s="260">
        <v>1.1346153846153846</v>
      </c>
      <c r="E54" s="261">
        <v>-0.34533333333333333</v>
      </c>
      <c r="F54" s="260" t="s">
        <v>97</v>
      </c>
      <c r="G54" s="304" t="s">
        <v>97</v>
      </c>
    </row>
    <row r="55" spans="2:7" ht="30" thickBot="1" x14ac:dyDescent="0.45">
      <c r="B55" s="305" t="s">
        <v>80</v>
      </c>
      <c r="C55" s="306">
        <v>1855.5</v>
      </c>
      <c r="D55" s="307"/>
      <c r="E55" s="308" t="s">
        <v>82</v>
      </c>
      <c r="F55" s="309"/>
      <c r="G55" s="310">
        <v>0.70685714285714285</v>
      </c>
    </row>
    <row r="56" spans="2:7" ht="30" thickBot="1" x14ac:dyDescent="0.45">
      <c r="B56" s="295" t="s">
        <v>104</v>
      </c>
      <c r="C56" s="311" t="s">
        <v>106</v>
      </c>
      <c r="D56" s="297"/>
      <c r="E56" s="298"/>
      <c r="F56" s="297"/>
      <c r="G56" s="299"/>
    </row>
    <row r="57" spans="2:7" ht="29.25" x14ac:dyDescent="0.4">
      <c r="B57" s="300" t="s">
        <v>4</v>
      </c>
      <c r="C57" s="251">
        <v>1640</v>
      </c>
      <c r="D57" s="252" t="s">
        <v>97</v>
      </c>
      <c r="E57" s="253" t="s">
        <v>97</v>
      </c>
      <c r="F57" s="252" t="s">
        <v>97</v>
      </c>
      <c r="G57" s="301" t="s">
        <v>97</v>
      </c>
    </row>
    <row r="58" spans="2:7" ht="29.25" x14ac:dyDescent="0.4">
      <c r="B58" s="302" t="s">
        <v>3</v>
      </c>
      <c r="C58" s="255">
        <v>2625</v>
      </c>
      <c r="D58" s="256"/>
      <c r="E58" s="256"/>
      <c r="F58" s="256"/>
      <c r="G58" s="303"/>
    </row>
    <row r="59" spans="2:7" ht="30" thickBot="1" x14ac:dyDescent="0.45">
      <c r="B59" s="302" t="s">
        <v>12</v>
      </c>
      <c r="C59" s="259">
        <v>-0.38</v>
      </c>
      <c r="D59" s="260" t="s">
        <v>97</v>
      </c>
      <c r="E59" s="261" t="s">
        <v>97</v>
      </c>
      <c r="F59" s="260" t="s">
        <v>97</v>
      </c>
      <c r="G59" s="304" t="s">
        <v>97</v>
      </c>
    </row>
    <row r="60" spans="2:7" ht="30" thickBot="1" x14ac:dyDescent="0.45">
      <c r="B60" s="305" t="s">
        <v>80</v>
      </c>
      <c r="C60" s="306">
        <v>1640</v>
      </c>
      <c r="D60" s="307"/>
      <c r="E60" s="308" t="s">
        <v>82</v>
      </c>
      <c r="F60" s="309"/>
      <c r="G60" s="310">
        <v>0.62476190476190474</v>
      </c>
    </row>
  </sheetData>
  <phoneticPr fontId="0" type="noConversion"/>
  <conditionalFormatting sqref="S22 Q3:Q19 S3:S19 Q22">
    <cfRule type="cellIs" dxfId="440" priority="192" stopIfTrue="1" operator="equal">
      <formula>"Fell"</formula>
    </cfRule>
  </conditionalFormatting>
  <conditionalFormatting sqref="G3:G13">
    <cfRule type="cellIs" dxfId="439" priority="193" stopIfTrue="1" operator="equal">
      <formula>"1st"</formula>
    </cfRule>
  </conditionalFormatting>
  <conditionalFormatting sqref="C20:J20 J22">
    <cfRule type="cellIs" dxfId="438" priority="194" stopIfTrue="1" operator="equal">
      <formula>$T$20</formula>
    </cfRule>
    <cfRule type="cellIs" dxfId="437" priority="195" stopIfTrue="1" operator="equal">
      <formula>$U$20</formula>
    </cfRule>
  </conditionalFormatting>
  <conditionalFormatting sqref="C22:I22">
    <cfRule type="cellIs" dxfId="436" priority="196" stopIfTrue="1" operator="equal">
      <formula>$T$22</formula>
    </cfRule>
    <cfRule type="cellIs" dxfId="435" priority="197" stopIfTrue="1" operator="equal">
      <formula>$U$22</formula>
    </cfRule>
  </conditionalFormatting>
  <conditionalFormatting sqref="C23:J23">
    <cfRule type="cellIs" dxfId="434" priority="198" stopIfTrue="1" operator="equal">
      <formula>$T$23</formula>
    </cfRule>
    <cfRule type="cellIs" dxfId="433" priority="199" stopIfTrue="1" operator="equal">
      <formula>$U$23</formula>
    </cfRule>
  </conditionalFormatting>
  <conditionalFormatting sqref="G3:G14">
    <cfRule type="cellIs" dxfId="432" priority="191" stopIfTrue="1" operator="equal">
      <formula>"1st"</formula>
    </cfRule>
  </conditionalFormatting>
  <conditionalFormatting sqref="C20:G20">
    <cfRule type="cellIs" dxfId="431" priority="189" stopIfTrue="1" operator="equal">
      <formula>$T$20</formula>
    </cfRule>
    <cfRule type="cellIs" dxfId="430" priority="190" stopIfTrue="1" operator="equal">
      <formula>$U$20</formula>
    </cfRule>
  </conditionalFormatting>
  <conditionalFormatting sqref="C22:G22">
    <cfRule type="cellIs" dxfId="429" priority="187" stopIfTrue="1" operator="equal">
      <formula>$T$22</formula>
    </cfRule>
    <cfRule type="cellIs" dxfId="428" priority="188" stopIfTrue="1" operator="equal">
      <formula>$U$22</formula>
    </cfRule>
  </conditionalFormatting>
  <conditionalFormatting sqref="C23:G23">
    <cfRule type="cellIs" dxfId="427" priority="185" stopIfTrue="1" operator="equal">
      <formula>$T$23</formula>
    </cfRule>
    <cfRule type="cellIs" dxfId="426" priority="186" stopIfTrue="1" operator="equal">
      <formula>$U$23</formula>
    </cfRule>
  </conditionalFormatting>
  <conditionalFormatting sqref="G3:G14">
    <cfRule type="cellIs" dxfId="425" priority="184" stopIfTrue="1" operator="equal">
      <formula>"1st"</formula>
    </cfRule>
  </conditionalFormatting>
  <conditionalFormatting sqref="C20:G20">
    <cfRule type="cellIs" dxfId="424" priority="182" stopIfTrue="1" operator="equal">
      <formula>$T$20</formula>
    </cfRule>
    <cfRule type="cellIs" dxfId="423" priority="183" stopIfTrue="1" operator="equal">
      <formula>$U$20</formula>
    </cfRule>
  </conditionalFormatting>
  <conditionalFormatting sqref="C22:G22">
    <cfRule type="cellIs" dxfId="422" priority="180" stopIfTrue="1" operator="equal">
      <formula>$T$22</formula>
    </cfRule>
    <cfRule type="cellIs" dxfId="421" priority="181" stopIfTrue="1" operator="equal">
      <formula>$U$22</formula>
    </cfRule>
  </conditionalFormatting>
  <conditionalFormatting sqref="C23:G23">
    <cfRule type="cellIs" dxfId="420" priority="178" stopIfTrue="1" operator="equal">
      <formula>$T$23</formula>
    </cfRule>
    <cfRule type="cellIs" dxfId="419" priority="179" stopIfTrue="1" operator="equal">
      <formula>$U$23</formula>
    </cfRule>
  </conditionalFormatting>
  <conditionalFormatting sqref="G16:G17">
    <cfRule type="cellIs" dxfId="418" priority="177" stopIfTrue="1" operator="equal">
      <formula>"1st"</formula>
    </cfRule>
  </conditionalFormatting>
  <conditionalFormatting sqref="G15">
    <cfRule type="cellIs" dxfId="417" priority="176" stopIfTrue="1" operator="equal">
      <formula>"1st"</formula>
    </cfRule>
  </conditionalFormatting>
  <conditionalFormatting sqref="G18:G19">
    <cfRule type="cellIs" dxfId="416" priority="175" stopIfTrue="1" operator="equal">
      <formula>"1st"</formula>
    </cfRule>
  </conditionalFormatting>
  <conditionalFormatting sqref="C24:G24">
    <cfRule type="cellIs" dxfId="415" priority="173" stopIfTrue="1" operator="equal">
      <formula>$T$23</formula>
    </cfRule>
    <cfRule type="cellIs" dxfId="414" priority="174" stopIfTrue="1" operator="equal">
      <formula>$U$23</formula>
    </cfRule>
  </conditionalFormatting>
  <conditionalFormatting sqref="C24:G24">
    <cfRule type="cellIs" dxfId="413" priority="171" stopIfTrue="1" operator="equal">
      <formula>$T$23</formula>
    </cfRule>
    <cfRule type="cellIs" dxfId="412" priority="172" stopIfTrue="1" operator="equal">
      <formula>$U$23</formula>
    </cfRule>
  </conditionalFormatting>
  <conditionalFormatting sqref="C24:G24">
    <cfRule type="cellIs" dxfId="411" priority="169" stopIfTrue="1" operator="equal">
      <formula>$T$23</formula>
    </cfRule>
    <cfRule type="cellIs" dxfId="410" priority="170" stopIfTrue="1" operator="equal">
      <formula>$U$23</formula>
    </cfRule>
  </conditionalFormatting>
  <conditionalFormatting sqref="C25">
    <cfRule type="cellIs" dxfId="409" priority="167" stopIfTrue="1" operator="equal">
      <formula>$T$23</formula>
    </cfRule>
    <cfRule type="cellIs" dxfId="408" priority="168" stopIfTrue="1" operator="equal">
      <formula>$U$23</formula>
    </cfRule>
  </conditionalFormatting>
  <conditionalFormatting sqref="C25">
    <cfRule type="cellIs" dxfId="407" priority="165" stopIfTrue="1" operator="equal">
      <formula>$T$23</formula>
    </cfRule>
    <cfRule type="cellIs" dxfId="406" priority="166" stopIfTrue="1" operator="equal">
      <formula>$U$23</formula>
    </cfRule>
  </conditionalFormatting>
  <conditionalFormatting sqref="C25">
    <cfRule type="cellIs" dxfId="405" priority="163" stopIfTrue="1" operator="equal">
      <formula>$T$23</formula>
    </cfRule>
    <cfRule type="cellIs" dxfId="404" priority="164" stopIfTrue="1" operator="equal">
      <formula>$U$23</formula>
    </cfRule>
  </conditionalFormatting>
  <conditionalFormatting sqref="D25:G25">
    <cfRule type="cellIs" dxfId="403" priority="161" stopIfTrue="1" operator="equal">
      <formula>$T$23</formula>
    </cfRule>
    <cfRule type="cellIs" dxfId="402" priority="162" stopIfTrue="1" operator="equal">
      <formula>$U$23</formula>
    </cfRule>
  </conditionalFormatting>
  <conditionalFormatting sqref="D25:G25">
    <cfRule type="cellIs" dxfId="401" priority="159" stopIfTrue="1" operator="equal">
      <formula>$T$23</formula>
    </cfRule>
    <cfRule type="cellIs" dxfId="400" priority="160" stopIfTrue="1" operator="equal">
      <formula>$U$23</formula>
    </cfRule>
  </conditionalFormatting>
  <conditionalFormatting sqref="D25:G25">
    <cfRule type="cellIs" dxfId="399" priority="157" stopIfTrue="1" operator="equal">
      <formula>$T$23</formula>
    </cfRule>
    <cfRule type="cellIs" dxfId="398" priority="158" stopIfTrue="1" operator="equal">
      <formula>$U$23</formula>
    </cfRule>
  </conditionalFormatting>
  <conditionalFormatting sqref="G21">
    <cfRule type="cellIs" dxfId="397" priority="156" stopIfTrue="1" operator="equal">
      <formula>"1st"</formula>
    </cfRule>
  </conditionalFormatting>
  <conditionalFormatting sqref="G58">
    <cfRule type="cellIs" dxfId="396" priority="136" stopIfTrue="1" operator="equal">
      <formula>"1st"</formula>
    </cfRule>
  </conditionalFormatting>
  <conditionalFormatting sqref="G53">
    <cfRule type="cellIs" dxfId="395" priority="116" stopIfTrue="1" operator="equal">
      <formula>"1st"</formula>
    </cfRule>
  </conditionalFormatting>
  <conditionalFormatting sqref="G56">
    <cfRule type="cellIs" dxfId="394" priority="143" stopIfTrue="1" operator="equal">
      <formula>"1st"</formula>
    </cfRule>
  </conditionalFormatting>
  <conditionalFormatting sqref="C52:G52">
    <cfRule type="cellIs" dxfId="393" priority="132" stopIfTrue="1" operator="equal">
      <formula>$T$20</formula>
    </cfRule>
    <cfRule type="cellIs" dxfId="392" priority="133" stopIfTrue="1" operator="equal">
      <formula>$U$20</formula>
    </cfRule>
  </conditionalFormatting>
  <conditionalFormatting sqref="C54:G54">
    <cfRule type="cellIs" dxfId="391" priority="134" stopIfTrue="1" operator="equal">
      <formula>$T$23</formula>
    </cfRule>
    <cfRule type="cellIs" dxfId="390" priority="135" stopIfTrue="1" operator="equal">
      <formula>$U$23</formula>
    </cfRule>
  </conditionalFormatting>
  <conditionalFormatting sqref="C52:G52">
    <cfRule type="cellIs" dxfId="389" priority="130" stopIfTrue="1" operator="equal">
      <formula>$T$20</formula>
    </cfRule>
    <cfRule type="cellIs" dxfId="388" priority="131" stopIfTrue="1" operator="equal">
      <formula>$U$20</formula>
    </cfRule>
  </conditionalFormatting>
  <conditionalFormatting sqref="C54:G54">
    <cfRule type="cellIs" dxfId="387" priority="128" stopIfTrue="1" operator="equal">
      <formula>$T$23</formula>
    </cfRule>
    <cfRule type="cellIs" dxfId="386" priority="129" stopIfTrue="1" operator="equal">
      <formula>$U$23</formula>
    </cfRule>
  </conditionalFormatting>
  <conditionalFormatting sqref="C52:G52">
    <cfRule type="cellIs" dxfId="385" priority="126" stopIfTrue="1" operator="equal">
      <formula>$T$20</formula>
    </cfRule>
    <cfRule type="cellIs" dxfId="384" priority="127" stopIfTrue="1" operator="equal">
      <formula>$U$20</formula>
    </cfRule>
  </conditionalFormatting>
  <conditionalFormatting sqref="C54:G54">
    <cfRule type="cellIs" dxfId="383" priority="124" stopIfTrue="1" operator="equal">
      <formula>$T$23</formula>
    </cfRule>
    <cfRule type="cellIs" dxfId="382" priority="125" stopIfTrue="1" operator="equal">
      <formula>$U$23</formula>
    </cfRule>
  </conditionalFormatting>
  <conditionalFormatting sqref="G51">
    <cfRule type="cellIs" dxfId="381" priority="123" stopIfTrue="1" operator="equal">
      <formula>"1st"</formula>
    </cfRule>
  </conditionalFormatting>
  <conditionalFormatting sqref="C55:G55">
    <cfRule type="cellIs" dxfId="380" priority="121" stopIfTrue="1" operator="equal">
      <formula>$T$23</formula>
    </cfRule>
    <cfRule type="cellIs" dxfId="379" priority="122" stopIfTrue="1" operator="equal">
      <formula>$U$23</formula>
    </cfRule>
  </conditionalFormatting>
  <conditionalFormatting sqref="C55:G55">
    <cfRule type="cellIs" dxfId="378" priority="119" stopIfTrue="1" operator="equal">
      <formula>$T$23</formula>
    </cfRule>
    <cfRule type="cellIs" dxfId="377" priority="120" stopIfTrue="1" operator="equal">
      <formula>$U$23</formula>
    </cfRule>
  </conditionalFormatting>
  <conditionalFormatting sqref="C55:G55">
    <cfRule type="cellIs" dxfId="376" priority="117" stopIfTrue="1" operator="equal">
      <formula>$T$23</formula>
    </cfRule>
    <cfRule type="cellIs" dxfId="375" priority="118" stopIfTrue="1" operator="equal">
      <formula>$U$23</formula>
    </cfRule>
  </conditionalFormatting>
  <conditionalFormatting sqref="G48">
    <cfRule type="cellIs" dxfId="374" priority="33" stopIfTrue="1" operator="equal">
      <formula>"1st"</formula>
    </cfRule>
  </conditionalFormatting>
  <conditionalFormatting sqref="C47:G47">
    <cfRule type="cellIs" dxfId="373" priority="49" stopIfTrue="1" operator="equal">
      <formula>$T$20</formula>
    </cfRule>
    <cfRule type="cellIs" dxfId="372" priority="50" stopIfTrue="1" operator="equal">
      <formula>$U$20</formula>
    </cfRule>
  </conditionalFormatting>
  <conditionalFormatting sqref="C49:G49">
    <cfRule type="cellIs" dxfId="371" priority="51" stopIfTrue="1" operator="equal">
      <formula>$T$23</formula>
    </cfRule>
    <cfRule type="cellIs" dxfId="370" priority="52" stopIfTrue="1" operator="equal">
      <formula>$U$23</formula>
    </cfRule>
  </conditionalFormatting>
  <conditionalFormatting sqref="C47:G47">
    <cfRule type="cellIs" dxfId="369" priority="47" stopIfTrue="1" operator="equal">
      <formula>$T$20</formula>
    </cfRule>
    <cfRule type="cellIs" dxfId="368" priority="48" stopIfTrue="1" operator="equal">
      <formula>$U$20</formula>
    </cfRule>
  </conditionalFormatting>
  <conditionalFormatting sqref="C49:G49">
    <cfRule type="cellIs" dxfId="367" priority="45" stopIfTrue="1" operator="equal">
      <formula>$T$23</formula>
    </cfRule>
    <cfRule type="cellIs" dxfId="366" priority="46" stopIfTrue="1" operator="equal">
      <formula>$U$23</formula>
    </cfRule>
  </conditionalFormatting>
  <conditionalFormatting sqref="C47:G47">
    <cfRule type="cellIs" dxfId="365" priority="43" stopIfTrue="1" operator="equal">
      <formula>$T$20</formula>
    </cfRule>
    <cfRule type="cellIs" dxfId="364" priority="44" stopIfTrue="1" operator="equal">
      <formula>$U$20</formula>
    </cfRule>
  </conditionalFormatting>
  <conditionalFormatting sqref="C49:G49">
    <cfRule type="cellIs" dxfId="363" priority="41" stopIfTrue="1" operator="equal">
      <formula>$T$23</formula>
    </cfRule>
    <cfRule type="cellIs" dxfId="362" priority="42" stopIfTrue="1" operator="equal">
      <formula>$U$23</formula>
    </cfRule>
  </conditionalFormatting>
  <conditionalFormatting sqref="G46">
    <cfRule type="cellIs" dxfId="361" priority="40" stopIfTrue="1" operator="equal">
      <formula>"1st"</formula>
    </cfRule>
  </conditionalFormatting>
  <conditionalFormatting sqref="C50:G50">
    <cfRule type="cellIs" dxfId="360" priority="38" stopIfTrue="1" operator="equal">
      <formula>$T$23</formula>
    </cfRule>
    <cfRule type="cellIs" dxfId="359" priority="39" stopIfTrue="1" operator="equal">
      <formula>$U$23</formula>
    </cfRule>
  </conditionalFormatting>
  <conditionalFormatting sqref="C50:G50">
    <cfRule type="cellIs" dxfId="358" priority="36" stopIfTrue="1" operator="equal">
      <formula>$T$23</formula>
    </cfRule>
    <cfRule type="cellIs" dxfId="357" priority="37" stopIfTrue="1" operator="equal">
      <formula>$U$23</formula>
    </cfRule>
  </conditionalFormatting>
  <conditionalFormatting sqref="C50:G50">
    <cfRule type="cellIs" dxfId="356" priority="34" stopIfTrue="1" operator="equal">
      <formula>$T$23</formula>
    </cfRule>
    <cfRule type="cellIs" dxfId="355" priority="35" stopIfTrue="1" operator="equal">
      <formula>$U$23</formula>
    </cfRule>
  </conditionalFormatting>
  <conditionalFormatting sqref="G43">
    <cfRule type="cellIs" dxfId="354" priority="13" stopIfTrue="1" operator="equal">
      <formula>"1st"</formula>
    </cfRule>
  </conditionalFormatting>
  <conditionalFormatting sqref="C42:G42">
    <cfRule type="cellIs" dxfId="353" priority="29" stopIfTrue="1" operator="equal">
      <formula>$T$20</formula>
    </cfRule>
    <cfRule type="cellIs" dxfId="352" priority="30" stopIfTrue="1" operator="equal">
      <formula>$U$20</formula>
    </cfRule>
  </conditionalFormatting>
  <conditionalFormatting sqref="C44:F44">
    <cfRule type="cellIs" dxfId="351" priority="31" stopIfTrue="1" operator="equal">
      <formula>$T$23</formula>
    </cfRule>
    <cfRule type="cellIs" dxfId="350" priority="32" stopIfTrue="1" operator="equal">
      <formula>$U$23</formula>
    </cfRule>
  </conditionalFormatting>
  <conditionalFormatting sqref="C42:G43">
    <cfRule type="cellIs" dxfId="349" priority="27" stopIfTrue="1" operator="equal">
      <formula>$T$20</formula>
    </cfRule>
    <cfRule type="cellIs" dxfId="348" priority="28" stopIfTrue="1" operator="equal">
      <formula>$U$20</formula>
    </cfRule>
  </conditionalFormatting>
  <conditionalFormatting sqref="C44:F44">
    <cfRule type="cellIs" dxfId="347" priority="25" stopIfTrue="1" operator="equal">
      <formula>$T$23</formula>
    </cfRule>
    <cfRule type="cellIs" dxfId="346" priority="26" stopIfTrue="1" operator="equal">
      <formula>$U$23</formula>
    </cfRule>
  </conditionalFormatting>
  <conditionalFormatting sqref="C42:G43">
    <cfRule type="cellIs" dxfId="345" priority="23" stopIfTrue="1" operator="equal">
      <formula>$T$20</formula>
    </cfRule>
    <cfRule type="cellIs" dxfId="344" priority="24" stopIfTrue="1" operator="equal">
      <formula>$U$20</formula>
    </cfRule>
  </conditionalFormatting>
  <conditionalFormatting sqref="C44:F44">
    <cfRule type="cellIs" dxfId="343" priority="21" stopIfTrue="1" operator="equal">
      <formula>$T$23</formula>
    </cfRule>
    <cfRule type="cellIs" dxfId="342" priority="22" stopIfTrue="1" operator="equal">
      <formula>$U$23</formula>
    </cfRule>
  </conditionalFormatting>
  <conditionalFormatting sqref="G41">
    <cfRule type="cellIs" dxfId="341" priority="20" stopIfTrue="1" operator="equal">
      <formula>"1st"</formula>
    </cfRule>
  </conditionalFormatting>
  <conditionalFormatting sqref="C45:G45">
    <cfRule type="cellIs" dxfId="340" priority="18" stopIfTrue="1" operator="equal">
      <formula>$T$23</formula>
    </cfRule>
    <cfRule type="cellIs" dxfId="339" priority="19" stopIfTrue="1" operator="equal">
      <formula>$U$23</formula>
    </cfRule>
  </conditionalFormatting>
  <conditionalFormatting sqref="C45:G45">
    <cfRule type="cellIs" dxfId="338" priority="16" stopIfTrue="1" operator="equal">
      <formula>$T$23</formula>
    </cfRule>
    <cfRule type="cellIs" dxfId="337" priority="17" stopIfTrue="1" operator="equal">
      <formula>$U$23</formula>
    </cfRule>
  </conditionalFormatting>
  <conditionalFormatting sqref="C45:G45">
    <cfRule type="cellIs" dxfId="336" priority="14" stopIfTrue="1" operator="equal">
      <formula>$T$23</formula>
    </cfRule>
    <cfRule type="cellIs" dxfId="335" priority="15" stopIfTrue="1" operator="equal">
      <formula>$U$23</formula>
    </cfRule>
  </conditionalFormatting>
  <conditionalFormatting sqref="G42">
    <cfRule type="cellIs" dxfId="334" priority="12" stopIfTrue="1" operator="equal">
      <formula>"1st"</formula>
    </cfRule>
  </conditionalFormatting>
  <conditionalFormatting sqref="D43:G43">
    <cfRule type="cellIs" dxfId="333" priority="10" stopIfTrue="1" operator="equal">
      <formula>$T$20</formula>
    </cfRule>
    <cfRule type="cellIs" dxfId="332" priority="11" stopIfTrue="1" operator="equal">
      <formula>$U$20</formula>
    </cfRule>
  </conditionalFormatting>
  <conditionalFormatting sqref="G43">
    <cfRule type="cellIs" dxfId="331" priority="8" stopIfTrue="1" operator="equal">
      <formula>$T$20</formula>
    </cfRule>
    <cfRule type="cellIs" dxfId="330" priority="9" stopIfTrue="1" operator="equal">
      <formula>$U$20</formula>
    </cfRule>
  </conditionalFormatting>
  <conditionalFormatting sqref="G43">
    <cfRule type="cellIs" dxfId="329" priority="7" stopIfTrue="1" operator="equal">
      <formula>"1st"</formula>
    </cfRule>
  </conditionalFormatting>
  <conditionalFormatting sqref="G44">
    <cfRule type="cellIs" dxfId="328" priority="5" stopIfTrue="1" operator="equal">
      <formula>$T$23</formula>
    </cfRule>
    <cfRule type="cellIs" dxfId="327" priority="6" stopIfTrue="1" operator="equal">
      <formula>$U$23</formula>
    </cfRule>
  </conditionalFormatting>
  <conditionalFormatting sqref="G44">
    <cfRule type="cellIs" dxfId="326" priority="3" stopIfTrue="1" operator="equal">
      <formula>$T$23</formula>
    </cfRule>
    <cfRule type="cellIs" dxfId="325" priority="4" stopIfTrue="1" operator="equal">
      <formula>$U$23</formula>
    </cfRule>
  </conditionalFormatting>
  <conditionalFormatting sqref="G44">
    <cfRule type="cellIs" dxfId="324" priority="1" stopIfTrue="1" operator="equal">
      <formula>$T$23</formula>
    </cfRule>
    <cfRule type="cellIs" dxfId="323" priority="2" stopIfTrue="1" operator="equal">
      <formula>$U$23</formula>
    </cfRule>
  </conditionalFormatting>
  <pageMargins left="0.75" right="0.75" top="1" bottom="1" header="0.5" footer="0.5"/>
  <pageSetup orientation="portrait" r:id="rId1"/>
  <headerFooter alignWithMargins="0"/>
  <picture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52" stopIfTrue="1" operator="equal" id="{C18C1835-F01E-4249-A992-B80C5C74AE9A}">
            <xm:f>ExecEd!$T$20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53" stopIfTrue="1" operator="equal" id="{B729E0E5-88E7-4689-94A1-0EF94B09DD14}">
            <xm:f>ExecEd!$U$20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C57:G57</xm:sqref>
        </x14:conditionalFormatting>
        <x14:conditionalFormatting xmlns:xm="http://schemas.microsoft.com/office/excel/2006/main">
          <x14:cfRule type="cellIs" priority="154" stopIfTrue="1" operator="equal" id="{9F9A5384-2266-4A4A-969D-84B1D0C1BB15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55" stopIfTrue="1" operator="equal" id="{63D8F750-372F-4311-BCB8-0F103B886939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C59:G59</xm:sqref>
        </x14:conditionalFormatting>
        <x14:conditionalFormatting xmlns:xm="http://schemas.microsoft.com/office/excel/2006/main">
          <x14:cfRule type="cellIs" priority="150" stopIfTrue="1" operator="equal" id="{C0DEEE4A-55C8-4CC2-AA2D-03F86088E903}">
            <xm:f>ExecEd!$T$20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51" stopIfTrue="1" operator="equal" id="{2B2991E7-7AFD-42F1-87D3-5ECD97D4C3E0}">
            <xm:f>ExecEd!$U$20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C57:G57</xm:sqref>
        </x14:conditionalFormatting>
        <x14:conditionalFormatting xmlns:xm="http://schemas.microsoft.com/office/excel/2006/main">
          <x14:cfRule type="cellIs" priority="148" stopIfTrue="1" operator="equal" id="{FF8D5AA1-1844-4AA7-A6D2-C63A19C0B19F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49" stopIfTrue="1" operator="equal" id="{DDB78C75-7E22-4511-AE1B-805A42CADFAA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C59:G59</xm:sqref>
        </x14:conditionalFormatting>
        <x14:conditionalFormatting xmlns:xm="http://schemas.microsoft.com/office/excel/2006/main">
          <x14:cfRule type="cellIs" priority="146" stopIfTrue="1" operator="equal" id="{9633F3CD-9B15-4906-B1C0-5DD8D676D297}">
            <xm:f>ExecEd!$T$20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47" stopIfTrue="1" operator="equal" id="{B69C1E56-B108-4035-8945-A00BB8009F89}">
            <xm:f>ExecEd!$U$20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C57:G57</xm:sqref>
        </x14:conditionalFormatting>
        <x14:conditionalFormatting xmlns:xm="http://schemas.microsoft.com/office/excel/2006/main">
          <x14:cfRule type="cellIs" priority="144" stopIfTrue="1" operator="equal" id="{BDB394F0-C775-435E-9229-80DEA130C559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45" stopIfTrue="1" operator="equal" id="{1AFEF69C-0521-417A-A896-5C385BA0FADC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C59:G59</xm:sqref>
        </x14:conditionalFormatting>
        <x14:conditionalFormatting xmlns:xm="http://schemas.microsoft.com/office/excel/2006/main">
          <x14:cfRule type="cellIs" priority="141" stopIfTrue="1" operator="equal" id="{B7CE5279-7C9D-48C6-A9C9-F05AB9D4460F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42" stopIfTrue="1" operator="equal" id="{632D2FC6-670D-436E-9720-45EE43B499DB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C60:G60</xm:sqref>
        </x14:conditionalFormatting>
        <x14:conditionalFormatting xmlns:xm="http://schemas.microsoft.com/office/excel/2006/main">
          <x14:cfRule type="cellIs" priority="139" stopIfTrue="1" operator="equal" id="{47CC774C-83C0-43AC-9777-FCDA3DEFAB3A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40" stopIfTrue="1" operator="equal" id="{C5B9D38E-8D94-4BB1-942A-7E6A92FB8855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C60:G60</xm:sqref>
        </x14:conditionalFormatting>
        <x14:conditionalFormatting xmlns:xm="http://schemas.microsoft.com/office/excel/2006/main">
          <x14:cfRule type="cellIs" priority="137" stopIfTrue="1" operator="equal" id="{91ED2D0D-79F9-4E1B-B9EF-1D55FBD6A20A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38" stopIfTrue="1" operator="equal" id="{1A8946D5-27FF-4645-83A8-84972E2FD7C6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C60:G60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55"/>
  <sheetViews>
    <sheetView showGridLines="0" showRowColHeaders="0" zoomScale="131" zoomScaleNormal="131" workbookViewId="0">
      <pane xSplit="2" ySplit="2" topLeftCell="C27" activePane="bottomRight" state="frozen"/>
      <selection pane="topRight" activeCell="C1" sqref="C1"/>
      <selection pane="bottomLeft" activeCell="A3" sqref="A3"/>
      <selection pane="bottomRight" activeCell="E7" sqref="E7"/>
    </sheetView>
  </sheetViews>
  <sheetFormatPr defaultColWidth="9.140625" defaultRowHeight="12.75" x14ac:dyDescent="0.2"/>
  <cols>
    <col min="1" max="1" width="3.42578125" style="2" customWidth="1"/>
    <col min="2" max="2" width="21" style="2" customWidth="1"/>
    <col min="3" max="3" width="10.42578125" style="2" customWidth="1"/>
    <col min="4" max="4" width="10.7109375" style="2" customWidth="1"/>
    <col min="5" max="7" width="10.42578125" style="2" customWidth="1"/>
    <col min="8" max="9" width="10.42578125" style="2" hidden="1" customWidth="1"/>
    <col min="10" max="10" width="10.42578125" style="2" customWidth="1"/>
    <col min="11" max="11" width="49" style="2" customWidth="1"/>
    <col min="12" max="16384" width="9.140625" style="2"/>
  </cols>
  <sheetData>
    <row r="1" spans="2:36" ht="36" thickBot="1" x14ac:dyDescent="0.55000000000000004">
      <c r="B1" s="122" t="s">
        <v>127</v>
      </c>
      <c r="C1" s="6"/>
      <c r="D1" s="6"/>
      <c r="E1" s="6"/>
      <c r="F1" s="6"/>
      <c r="G1" s="6"/>
      <c r="H1" s="6"/>
      <c r="I1" s="6"/>
    </row>
    <row r="2" spans="2:36" ht="30" thickBot="1" x14ac:dyDescent="0.45">
      <c r="B2" s="219"/>
      <c r="C2" s="220">
        <v>1</v>
      </c>
      <c r="D2" s="220">
        <v>2</v>
      </c>
      <c r="E2" s="221">
        <v>3</v>
      </c>
      <c r="F2" s="220">
        <v>4</v>
      </c>
      <c r="G2" s="222">
        <v>5</v>
      </c>
      <c r="H2" s="12">
        <v>6</v>
      </c>
      <c r="I2" s="17">
        <v>7</v>
      </c>
      <c r="J2" s="5"/>
      <c r="K2" s="5"/>
      <c r="L2" s="4" t="s">
        <v>0</v>
      </c>
      <c r="M2" s="3">
        <v>1</v>
      </c>
      <c r="N2" s="3">
        <v>2</v>
      </c>
      <c r="O2" s="4">
        <v>3</v>
      </c>
      <c r="P2" s="3">
        <v>4</v>
      </c>
      <c r="Q2" s="3">
        <v>5</v>
      </c>
      <c r="R2" s="3">
        <v>6</v>
      </c>
      <c r="S2" s="4">
        <v>7</v>
      </c>
    </row>
    <row r="3" spans="2:36" ht="29.25" customHeight="1" x14ac:dyDescent="0.45">
      <c r="B3" s="234" t="s">
        <v>121</v>
      </c>
      <c r="C3" s="235"/>
      <c r="D3" s="236"/>
      <c r="E3" s="237"/>
      <c r="F3" s="236"/>
      <c r="G3" s="238"/>
      <c r="H3" s="14"/>
      <c r="I3" s="18"/>
      <c r="J3" s="5"/>
      <c r="K3" s="5"/>
      <c r="L3" s="1">
        <v>1</v>
      </c>
      <c r="M3" s="1">
        <f>$L3*C3</f>
        <v>0</v>
      </c>
      <c r="N3" s="1">
        <f t="shared" ref="N3:S15" si="0">$L3*D3</f>
        <v>0</v>
      </c>
      <c r="O3" s="1">
        <f t="shared" si="0"/>
        <v>0</v>
      </c>
      <c r="P3" s="1">
        <f t="shared" si="0"/>
        <v>0</v>
      </c>
      <c r="Q3" s="1">
        <f t="shared" si="0"/>
        <v>0</v>
      </c>
      <c r="R3" s="1">
        <f t="shared" si="0"/>
        <v>0</v>
      </c>
      <c r="S3" s="1">
        <f t="shared" si="0"/>
        <v>0</v>
      </c>
      <c r="AA3" s="237"/>
    </row>
    <row r="4" spans="2:36" ht="29.25" x14ac:dyDescent="0.4">
      <c r="B4" s="223" t="s">
        <v>122</v>
      </c>
      <c r="C4" s="212"/>
      <c r="D4" s="213">
        <v>35</v>
      </c>
      <c r="E4" s="214"/>
      <c r="F4" s="213">
        <v>4</v>
      </c>
      <c r="G4" s="224"/>
      <c r="H4" s="9"/>
      <c r="I4" s="19"/>
      <c r="J4" s="5"/>
      <c r="K4" s="5"/>
      <c r="L4" s="1">
        <v>1</v>
      </c>
      <c r="M4" s="1">
        <f t="shared" ref="M4:M15" si="1">$L4*C4</f>
        <v>0</v>
      </c>
      <c r="N4" s="1">
        <f t="shared" si="0"/>
        <v>35</v>
      </c>
      <c r="O4" s="1">
        <f t="shared" si="0"/>
        <v>0</v>
      </c>
      <c r="P4" s="1">
        <f t="shared" si="0"/>
        <v>4</v>
      </c>
      <c r="Q4" s="1">
        <f t="shared" si="0"/>
        <v>0</v>
      </c>
      <c r="R4" s="1">
        <f t="shared" si="0"/>
        <v>0</v>
      </c>
      <c r="S4" s="1">
        <f t="shared" si="0"/>
        <v>0</v>
      </c>
      <c r="AA4" s="214"/>
    </row>
    <row r="5" spans="2:36" ht="30.75" thickBot="1" x14ac:dyDescent="0.5">
      <c r="B5" s="239" t="s">
        <v>123</v>
      </c>
      <c r="C5" s="240">
        <v>26</v>
      </c>
      <c r="D5" s="241">
        <v>42</v>
      </c>
      <c r="E5" s="242">
        <v>111</v>
      </c>
      <c r="F5" s="241">
        <v>26</v>
      </c>
      <c r="G5" s="243">
        <v>32</v>
      </c>
      <c r="H5" s="15"/>
      <c r="I5" s="20"/>
      <c r="J5" s="5"/>
      <c r="K5" s="5"/>
      <c r="L5" s="1">
        <f>5*L3</f>
        <v>5</v>
      </c>
      <c r="M5" s="1">
        <f t="shared" si="1"/>
        <v>130</v>
      </c>
      <c r="N5" s="1">
        <f t="shared" si="0"/>
        <v>210</v>
      </c>
      <c r="O5" s="1">
        <f t="shared" si="0"/>
        <v>555</v>
      </c>
      <c r="P5" s="1">
        <f t="shared" si="0"/>
        <v>130</v>
      </c>
      <c r="Q5" s="1">
        <f t="shared" si="0"/>
        <v>160</v>
      </c>
      <c r="R5" s="1">
        <f t="shared" si="0"/>
        <v>0</v>
      </c>
      <c r="S5" s="1">
        <f t="shared" si="0"/>
        <v>0</v>
      </c>
      <c r="AA5" s="242">
        <v>331</v>
      </c>
    </row>
    <row r="6" spans="2:36" ht="29.25" customHeight="1" x14ac:dyDescent="0.45">
      <c r="B6" s="225" t="s">
        <v>113</v>
      </c>
      <c r="C6" s="212"/>
      <c r="D6" s="213"/>
      <c r="E6" s="214"/>
      <c r="F6" s="213"/>
      <c r="G6" s="224"/>
      <c r="H6" s="13"/>
      <c r="I6" s="21"/>
      <c r="J6" s="5"/>
      <c r="K6" s="5"/>
      <c r="L6" s="1">
        <f>1.5*L3</f>
        <v>1.5</v>
      </c>
      <c r="M6" s="1">
        <f t="shared" si="1"/>
        <v>0</v>
      </c>
      <c r="N6" s="1">
        <f t="shared" si="0"/>
        <v>0</v>
      </c>
      <c r="O6" s="1">
        <f t="shared" si="0"/>
        <v>0</v>
      </c>
      <c r="P6" s="1">
        <f t="shared" si="0"/>
        <v>0</v>
      </c>
      <c r="Q6" s="1">
        <f t="shared" si="0"/>
        <v>0</v>
      </c>
      <c r="R6" s="1">
        <f t="shared" si="0"/>
        <v>0</v>
      </c>
      <c r="S6" s="1">
        <f t="shared" si="0"/>
        <v>0</v>
      </c>
      <c r="AA6" s="214"/>
    </row>
    <row r="7" spans="2:36" ht="29.25" x14ac:dyDescent="0.4">
      <c r="B7" s="226" t="s">
        <v>112</v>
      </c>
      <c r="C7" s="212">
        <v>14</v>
      </c>
      <c r="D7" s="213"/>
      <c r="E7" s="214"/>
      <c r="F7" s="213"/>
      <c r="G7" s="224"/>
      <c r="H7" s="9"/>
      <c r="I7" s="19"/>
      <c r="J7" s="5"/>
      <c r="K7" s="5"/>
      <c r="L7" s="1">
        <f>1.5*L4</f>
        <v>1.5</v>
      </c>
      <c r="M7" s="1">
        <f t="shared" si="1"/>
        <v>21</v>
      </c>
      <c r="N7" s="1">
        <f t="shared" si="0"/>
        <v>0</v>
      </c>
      <c r="O7" s="1">
        <f t="shared" si="0"/>
        <v>0</v>
      </c>
      <c r="P7" s="1">
        <f t="shared" si="0"/>
        <v>0</v>
      </c>
      <c r="Q7" s="1">
        <f t="shared" si="0"/>
        <v>0</v>
      </c>
      <c r="R7" s="1">
        <f t="shared" si="0"/>
        <v>0</v>
      </c>
      <c r="S7" s="1">
        <f t="shared" si="0"/>
        <v>0</v>
      </c>
      <c r="AA7" s="214"/>
    </row>
    <row r="8" spans="2:36" ht="30.75" thickBot="1" x14ac:dyDescent="0.5">
      <c r="B8" s="227" t="s">
        <v>114</v>
      </c>
      <c r="C8" s="212">
        <v>3</v>
      </c>
      <c r="D8" s="213">
        <v>20</v>
      </c>
      <c r="E8" s="214"/>
      <c r="F8" s="213"/>
      <c r="G8" s="224"/>
      <c r="H8" s="10"/>
      <c r="I8" s="22"/>
      <c r="J8" s="5"/>
      <c r="K8" s="5"/>
      <c r="L8" s="1">
        <f>1.5*L5</f>
        <v>7.5</v>
      </c>
      <c r="M8" s="1">
        <f t="shared" si="1"/>
        <v>22.5</v>
      </c>
      <c r="N8" s="1">
        <f t="shared" si="0"/>
        <v>150</v>
      </c>
      <c r="O8" s="1">
        <f t="shared" si="0"/>
        <v>0</v>
      </c>
      <c r="P8" s="1">
        <f t="shared" si="0"/>
        <v>0</v>
      </c>
      <c r="Q8" s="1">
        <f t="shared" si="0"/>
        <v>0</v>
      </c>
      <c r="R8" s="1">
        <f t="shared" si="0"/>
        <v>0</v>
      </c>
      <c r="S8" s="1">
        <f t="shared" si="0"/>
        <v>0</v>
      </c>
      <c r="AA8" s="214">
        <v>30</v>
      </c>
    </row>
    <row r="9" spans="2:36" ht="29.25" customHeight="1" x14ac:dyDescent="0.45">
      <c r="B9" s="244" t="s">
        <v>115</v>
      </c>
      <c r="C9" s="235"/>
      <c r="D9" s="236"/>
      <c r="E9" s="237"/>
      <c r="F9" s="236"/>
      <c r="G9" s="238"/>
      <c r="H9" s="14"/>
      <c r="I9" s="18"/>
      <c r="J9" s="5"/>
      <c r="K9" s="5"/>
      <c r="L9" s="1">
        <f>2*L3</f>
        <v>2</v>
      </c>
      <c r="M9" s="1">
        <f t="shared" si="1"/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1">
        <f t="shared" si="0"/>
        <v>0</v>
      </c>
      <c r="S9" s="1">
        <f t="shared" si="0"/>
        <v>0</v>
      </c>
      <c r="AA9" s="237"/>
    </row>
    <row r="10" spans="2:36" ht="29.25" x14ac:dyDescent="0.4">
      <c r="B10" s="228" t="s">
        <v>116</v>
      </c>
      <c r="C10" s="212"/>
      <c r="D10" s="213"/>
      <c r="E10" s="214"/>
      <c r="F10" s="213"/>
      <c r="G10" s="224"/>
      <c r="H10" s="9"/>
      <c r="I10" s="19"/>
      <c r="J10" s="5"/>
      <c r="K10" s="5"/>
      <c r="L10" s="1">
        <f>2*L4</f>
        <v>2</v>
      </c>
      <c r="M10" s="1">
        <f t="shared" si="1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  <c r="Q10" s="1">
        <f t="shared" si="0"/>
        <v>0</v>
      </c>
      <c r="R10" s="1">
        <f t="shared" si="0"/>
        <v>0</v>
      </c>
      <c r="S10" s="1">
        <f t="shared" si="0"/>
        <v>0</v>
      </c>
      <c r="AA10" s="214"/>
      <c r="AC10" s="2">
        <v>1</v>
      </c>
      <c r="AD10" s="2">
        <v>2</v>
      </c>
      <c r="AE10" s="2">
        <v>3</v>
      </c>
      <c r="AF10" s="2">
        <v>4</v>
      </c>
      <c r="AG10" s="2">
        <v>5</v>
      </c>
    </row>
    <row r="11" spans="2:36" ht="30" thickBot="1" x14ac:dyDescent="0.45">
      <c r="B11" s="245" t="s">
        <v>117</v>
      </c>
      <c r="C11" s="240"/>
      <c r="D11" s="241"/>
      <c r="E11" s="242"/>
      <c r="F11" s="241">
        <v>14</v>
      </c>
      <c r="G11" s="243">
        <v>1</v>
      </c>
      <c r="H11" s="15"/>
      <c r="I11" s="20"/>
      <c r="J11" s="5"/>
      <c r="K11" s="5"/>
      <c r="L11" s="1">
        <f>2*L5</f>
        <v>10</v>
      </c>
      <c r="M11" s="1">
        <f t="shared" si="1"/>
        <v>0</v>
      </c>
      <c r="N11" s="1">
        <f t="shared" si="0"/>
        <v>0</v>
      </c>
      <c r="O11" s="1">
        <f t="shared" si="0"/>
        <v>0</v>
      </c>
      <c r="P11" s="1">
        <f t="shared" si="0"/>
        <v>140</v>
      </c>
      <c r="Q11" s="1">
        <f t="shared" si="0"/>
        <v>10</v>
      </c>
      <c r="R11" s="1">
        <f t="shared" si="0"/>
        <v>0</v>
      </c>
      <c r="S11" s="1">
        <f t="shared" si="0"/>
        <v>0</v>
      </c>
      <c r="AA11" s="242">
        <v>15</v>
      </c>
      <c r="AB11" s="2">
        <v>1</v>
      </c>
      <c r="AD11" s="2">
        <f>AC12</f>
        <v>645</v>
      </c>
      <c r="AE11" s="2">
        <f>AC13</f>
        <v>150</v>
      </c>
      <c r="AF11" s="2">
        <f>AC14</f>
        <v>255</v>
      </c>
      <c r="AG11" s="2">
        <f>AC15</f>
        <v>255</v>
      </c>
    </row>
    <row r="12" spans="2:36" ht="29.25" customHeight="1" x14ac:dyDescent="0.45">
      <c r="B12" s="229" t="s">
        <v>118</v>
      </c>
      <c r="C12" s="212"/>
      <c r="D12" s="213"/>
      <c r="E12" s="214"/>
      <c r="F12" s="213"/>
      <c r="G12" s="224"/>
      <c r="H12" s="13"/>
      <c r="I12" s="21"/>
      <c r="J12" s="5"/>
      <c r="K12" s="5"/>
      <c r="L12" s="1">
        <f>5*L3</f>
        <v>5</v>
      </c>
      <c r="M12" s="1">
        <f t="shared" si="1"/>
        <v>0</v>
      </c>
      <c r="N12" s="1">
        <f t="shared" si="0"/>
        <v>0</v>
      </c>
      <c r="O12" s="1">
        <f t="shared" si="0"/>
        <v>0</v>
      </c>
      <c r="P12" s="1">
        <f t="shared" si="0"/>
        <v>0</v>
      </c>
      <c r="Q12" s="1">
        <f t="shared" si="0"/>
        <v>0</v>
      </c>
      <c r="R12" s="1">
        <f t="shared" si="0"/>
        <v>0</v>
      </c>
      <c r="S12" s="1">
        <f t="shared" si="0"/>
        <v>0</v>
      </c>
      <c r="AA12" s="214"/>
      <c r="AB12" s="2">
        <v>2</v>
      </c>
      <c r="AC12" s="2">
        <f>Mergers!D5</f>
        <v>645</v>
      </c>
      <c r="AE12" s="2">
        <f>AD13</f>
        <v>150</v>
      </c>
      <c r="AF12" s="2">
        <f>AD14</f>
        <v>390</v>
      </c>
      <c r="AG12" s="2">
        <f>AD15</f>
        <v>390</v>
      </c>
    </row>
    <row r="13" spans="2:36" ht="29.25" x14ac:dyDescent="0.4">
      <c r="B13" s="230" t="s">
        <v>119</v>
      </c>
      <c r="C13" s="212"/>
      <c r="D13" s="213"/>
      <c r="E13" s="214"/>
      <c r="F13" s="213"/>
      <c r="G13" s="224"/>
      <c r="H13" s="9"/>
      <c r="I13" s="19"/>
      <c r="J13" s="5"/>
      <c r="K13" s="5"/>
      <c r="L13" s="1">
        <f>5*L4</f>
        <v>5</v>
      </c>
      <c r="M13" s="1">
        <f t="shared" si="1"/>
        <v>0</v>
      </c>
      <c r="N13" s="1">
        <f t="shared" si="0"/>
        <v>0</v>
      </c>
      <c r="O13" s="1">
        <f t="shared" si="0"/>
        <v>0</v>
      </c>
      <c r="P13" s="1">
        <f t="shared" si="0"/>
        <v>0</v>
      </c>
      <c r="Q13" s="1">
        <f t="shared" si="0"/>
        <v>0</v>
      </c>
      <c r="R13" s="1">
        <f t="shared" si="0"/>
        <v>0</v>
      </c>
      <c r="S13" s="1">
        <f t="shared" si="0"/>
        <v>0</v>
      </c>
      <c r="AA13" s="214"/>
      <c r="AB13" s="2">
        <v>3</v>
      </c>
      <c r="AC13" s="2">
        <f>Mergers!D6</f>
        <v>150</v>
      </c>
      <c r="AD13" s="2">
        <f>Mergers!F6</f>
        <v>150</v>
      </c>
      <c r="AF13" s="2">
        <f>AE14</f>
        <v>600</v>
      </c>
      <c r="AG13" s="2">
        <f>AE15</f>
        <v>600</v>
      </c>
    </row>
    <row r="14" spans="2:36" ht="30.75" thickBot="1" x14ac:dyDescent="0.5">
      <c r="B14" s="231" t="s">
        <v>120</v>
      </c>
      <c r="C14" s="212">
        <v>5</v>
      </c>
      <c r="D14" s="213"/>
      <c r="E14" s="214">
        <v>4</v>
      </c>
      <c r="F14" s="213">
        <v>1</v>
      </c>
      <c r="G14" s="224"/>
      <c r="H14" s="10"/>
      <c r="I14" s="22"/>
      <c r="J14" s="5"/>
      <c r="K14" s="5"/>
      <c r="L14" s="1">
        <f>5*L5</f>
        <v>25</v>
      </c>
      <c r="M14" s="1">
        <f t="shared" si="1"/>
        <v>125</v>
      </c>
      <c r="N14" s="1">
        <f t="shared" si="0"/>
        <v>0</v>
      </c>
      <c r="O14" s="1">
        <f t="shared" si="0"/>
        <v>100</v>
      </c>
      <c r="P14" s="1">
        <f t="shared" si="0"/>
        <v>25</v>
      </c>
      <c r="Q14" s="1">
        <f t="shared" si="0"/>
        <v>0</v>
      </c>
      <c r="R14" s="1">
        <f t="shared" si="0"/>
        <v>0</v>
      </c>
      <c r="S14" s="1">
        <f t="shared" si="0"/>
        <v>0</v>
      </c>
      <c r="AA14" s="214">
        <v>10</v>
      </c>
      <c r="AB14" s="2">
        <v>4</v>
      </c>
      <c r="AC14" s="2">
        <f>Mergers!D7</f>
        <v>255</v>
      </c>
      <c r="AD14" s="2">
        <f>Mergers!F7</f>
        <v>390</v>
      </c>
      <c r="AE14" s="2">
        <f>Mergers!H7</f>
        <v>600</v>
      </c>
      <c r="AG14" s="2">
        <f>AF15</f>
        <v>60</v>
      </c>
    </row>
    <row r="15" spans="2:36" ht="30" thickBot="1" x14ac:dyDescent="0.45">
      <c r="B15" s="246" t="s">
        <v>1</v>
      </c>
      <c r="C15" s="247"/>
      <c r="D15" s="248"/>
      <c r="E15" s="249">
        <v>52</v>
      </c>
      <c r="F15" s="248">
        <v>45</v>
      </c>
      <c r="G15" s="250">
        <v>25</v>
      </c>
      <c r="H15" s="29"/>
      <c r="I15" s="30"/>
      <c r="J15" s="5"/>
      <c r="K15" s="5"/>
      <c r="L15" s="1">
        <v>2</v>
      </c>
      <c r="M15" s="1">
        <f t="shared" si="1"/>
        <v>0</v>
      </c>
      <c r="N15" s="1">
        <f t="shared" si="0"/>
        <v>0</v>
      </c>
      <c r="O15" s="1">
        <f t="shared" si="0"/>
        <v>104</v>
      </c>
      <c r="P15" s="1">
        <f t="shared" si="0"/>
        <v>90</v>
      </c>
      <c r="Q15" s="1">
        <f t="shared" si="0"/>
        <v>50</v>
      </c>
      <c r="R15" s="1">
        <f t="shared" si="0"/>
        <v>0</v>
      </c>
      <c r="S15" s="1">
        <f t="shared" si="0"/>
        <v>0</v>
      </c>
      <c r="AA15" s="249">
        <v>386</v>
      </c>
      <c r="AB15" s="2">
        <v>5</v>
      </c>
      <c r="AC15" s="2">
        <f>Mergers!D8</f>
        <v>255</v>
      </c>
      <c r="AD15" s="2">
        <f>Mergers!F8</f>
        <v>390</v>
      </c>
      <c r="AE15" s="2">
        <f>Mergers!H8</f>
        <v>600</v>
      </c>
      <c r="AF15" s="2">
        <f>Mergers!J8</f>
        <v>60</v>
      </c>
    </row>
    <row r="16" spans="2:36" ht="29.25" x14ac:dyDescent="0.4">
      <c r="B16" s="232" t="s">
        <v>9</v>
      </c>
      <c r="C16" s="212">
        <v>2</v>
      </c>
      <c r="D16" s="213"/>
      <c r="E16" s="214">
        <v>4</v>
      </c>
      <c r="F16" s="213"/>
      <c r="G16" s="224"/>
      <c r="H16" s="27"/>
      <c r="I16" s="28"/>
      <c r="J16" s="5"/>
      <c r="K16" s="5"/>
      <c r="L16" s="1"/>
      <c r="M16" s="1"/>
      <c r="N16" s="1"/>
      <c r="O16" s="1"/>
      <c r="P16" s="1"/>
      <c r="Q16" s="1"/>
      <c r="R16" s="1"/>
      <c r="S16" s="1"/>
      <c r="AA16" s="214">
        <v>2</v>
      </c>
      <c r="AC16" s="2">
        <f>IF(C16&gt;0,VLOOKUP(C16,AB$11:AC$15,2)+VLOOKUP(C16,$AI$16:$AJ$20,2),0)</f>
        <v>905</v>
      </c>
      <c r="AD16" s="2">
        <f>IF(D16&gt;0,VLOOKUP(D16,AB$11:AD$15,3)+VLOOKUP(D16,$AI$16:$AJ$20,2),0)</f>
        <v>0</v>
      </c>
      <c r="AE16" s="2">
        <f>IF(E16&gt;0,VLOOKUP(E16,AB$11:AE$15,4)+VLOOKUP(E16,$AI$16:$AJ$20,2),0)</f>
        <v>650</v>
      </c>
      <c r="AF16" s="2">
        <f>IF(F16&gt;0,VLOOKUP(F16,AB$11:AF$15,5)+VLOOKUP(F16,$AI$16:$AJ$20,2),0)</f>
        <v>0</v>
      </c>
      <c r="AG16" s="2">
        <f>IF(G16&gt;0,VLOOKUP(G16,AB$11:AG$15,6)+VLOOKUP(G16,$AI$16:$AJ$20,2),0)</f>
        <v>0</v>
      </c>
      <c r="AI16" s="2">
        <v>1</v>
      </c>
      <c r="AJ16" s="2">
        <v>170</v>
      </c>
    </row>
    <row r="17" spans="2:36" ht="30" thickBot="1" x14ac:dyDescent="0.45">
      <c r="B17" s="265" t="s">
        <v>10</v>
      </c>
      <c r="C17" s="212"/>
      <c r="D17" s="213"/>
      <c r="E17" s="214">
        <v>5</v>
      </c>
      <c r="F17" s="213"/>
      <c r="G17" s="224"/>
      <c r="H17" s="11"/>
      <c r="I17" s="23"/>
      <c r="J17" s="5"/>
      <c r="K17" s="5"/>
      <c r="L17" s="1"/>
      <c r="M17" s="1"/>
      <c r="N17" s="1"/>
      <c r="O17" s="1"/>
      <c r="P17" s="1"/>
      <c r="Q17" s="1"/>
      <c r="R17" s="1"/>
      <c r="S17" s="1"/>
      <c r="AA17" s="214">
        <v>1</v>
      </c>
      <c r="AC17" s="2">
        <f>IF(C17&gt;0,VLOOKUP(C17,AB$11:AC$15,2)+VLOOKUP(C17,$AI$16:$AJ$20,2),0)</f>
        <v>0</v>
      </c>
      <c r="AD17" s="2">
        <f>IF(D17&gt;0,VLOOKUP(D17,AB$11:AD$15,3)+VLOOKUP(D17,$AI$16:$AJ$20,2),0)</f>
        <v>0</v>
      </c>
      <c r="AE17" s="2">
        <f>IF(E17&gt;0,VLOOKUP(E17,AB$11:AE$15,4)+VLOOKUP(E17,$AI$16:$AJ$20,2),0)</f>
        <v>700</v>
      </c>
      <c r="AF17" s="2">
        <f>IF(F17&gt;0,VLOOKUP(F17,AB$11:AF$15,5)+VLOOKUP(F17,$AI$16:$AJ$20,2),0)</f>
        <v>0</v>
      </c>
      <c r="AG17" s="2">
        <f>IF(G17&gt;0,VLOOKUP(G17,AB$11:AG$15,6)+VLOOKUP(G17,$AI$16:$AJ$20,2),0)</f>
        <v>0</v>
      </c>
      <c r="AI17" s="2">
        <v>2</v>
      </c>
      <c r="AJ17" s="2">
        <v>260</v>
      </c>
    </row>
    <row r="18" spans="2:36" ht="29.25" x14ac:dyDescent="0.4">
      <c r="B18" s="266" t="s">
        <v>70</v>
      </c>
      <c r="C18" s="212"/>
      <c r="D18" s="213"/>
      <c r="E18" s="214"/>
      <c r="F18" s="213"/>
      <c r="G18" s="224"/>
      <c r="H18" s="263"/>
      <c r="I18" s="264"/>
      <c r="J18" s="5"/>
      <c r="K18" s="5"/>
      <c r="L18" s="1"/>
      <c r="M18" s="1"/>
      <c r="N18" s="1"/>
      <c r="O18" s="1"/>
      <c r="P18" s="1"/>
      <c r="Q18" s="1"/>
      <c r="R18" s="1"/>
      <c r="S18" s="1"/>
      <c r="AA18" s="214">
        <v>4</v>
      </c>
      <c r="AC18" s="2">
        <f>IF(C18&gt;0,VLOOKUP(C18,AB$11:AC$15,2)+VLOOKUP(C18,$AI$16:$AJ$20,2),0)</f>
        <v>0</v>
      </c>
      <c r="AD18" s="2">
        <f>IF(D18&gt;0,VLOOKUP(D18,AB$11:AD$15,3)+VLOOKUP(D18,$AI$16:$AJ$20,2),0)</f>
        <v>0</v>
      </c>
      <c r="AE18" s="2">
        <f>IF(E18&gt;0,VLOOKUP(E18,AB$11:AE$15,4)+VLOOKUP(E18,$AI$16:$AJ$20,2),0)</f>
        <v>0</v>
      </c>
      <c r="AF18" s="2">
        <f>IF(F18&gt;0,VLOOKUP(F18,AB$11:AF$15,5)+VLOOKUP(F18,$AI$16:$AJ$20,2),0)</f>
        <v>0</v>
      </c>
      <c r="AG18" s="2">
        <f>IF(G18&gt;0,VLOOKUP(G18,AB$11:AG$15,6)+VLOOKUP(G18,$AI$16:$AJ$20,2),0)</f>
        <v>0</v>
      </c>
      <c r="AI18" s="2">
        <v>3</v>
      </c>
      <c r="AJ18" s="2">
        <v>150</v>
      </c>
    </row>
    <row r="19" spans="2:36" ht="30" thickBot="1" x14ac:dyDescent="0.45">
      <c r="B19" s="267" t="s">
        <v>71</v>
      </c>
      <c r="C19" s="215"/>
      <c r="D19" s="216"/>
      <c r="E19" s="217"/>
      <c r="F19" s="216"/>
      <c r="G19" s="233"/>
      <c r="H19" s="263"/>
      <c r="I19" s="264"/>
      <c r="J19" s="5"/>
      <c r="K19" s="5"/>
      <c r="L19" s="1"/>
      <c r="M19" s="1"/>
      <c r="N19" s="1"/>
      <c r="O19" s="1"/>
      <c r="P19" s="1"/>
      <c r="Q19" s="1"/>
      <c r="R19" s="1"/>
      <c r="S19" s="1"/>
      <c r="AA19" s="217">
        <v>5</v>
      </c>
      <c r="AC19" s="2">
        <f>IF(C19&gt;0,VLOOKUP(C19,AB$11:AC$15,2)+VLOOKUP(C19,$AI$16:$AJ$20,2),0)</f>
        <v>0</v>
      </c>
      <c r="AD19" s="2">
        <f>IF(D19&gt;0,VLOOKUP(D19,AB$11:AD$15,3)+VLOOKUP(D19,$AI$16:$AJ$20,2),0)</f>
        <v>0</v>
      </c>
      <c r="AE19" s="2">
        <f>IF(E19&gt;0,VLOOKUP(E19,AB$11:AE$15,4)+VLOOKUP(E19,$AI$16:$AJ$20,2),0)</f>
        <v>0</v>
      </c>
      <c r="AF19" s="2">
        <f>IF(F19&gt;0,VLOOKUP(F19,AB$11:AF$15,5)+VLOOKUP(F19,$AI$16:$AJ$20,2),0)</f>
        <v>0</v>
      </c>
      <c r="AG19" s="2">
        <f>IF(G19&gt;0,VLOOKUP(G19,AB$11:AG$15,6)+VLOOKUP(G19,$AI$16:$AJ$20,2),0)</f>
        <v>0</v>
      </c>
      <c r="AI19" s="2">
        <v>4</v>
      </c>
      <c r="AJ19" s="2">
        <v>50</v>
      </c>
    </row>
    <row r="20" spans="2:36" ht="29.25" x14ac:dyDescent="0.4">
      <c r="B20" s="280" t="s">
        <v>4</v>
      </c>
      <c r="C20" s="251">
        <f>IF(M20&gt;0,M20,"")</f>
        <v>298.5</v>
      </c>
      <c r="D20" s="252">
        <f t="shared" ref="D20:I20" si="2">IF(N20&gt;0,N20,"")</f>
        <v>395</v>
      </c>
      <c r="E20" s="253">
        <f t="shared" si="2"/>
        <v>759</v>
      </c>
      <c r="F20" s="252">
        <f t="shared" si="2"/>
        <v>389</v>
      </c>
      <c r="G20" s="254">
        <f t="shared" si="2"/>
        <v>220</v>
      </c>
      <c r="H20" s="16" t="str">
        <f t="shared" si="2"/>
        <v/>
      </c>
      <c r="I20" s="24" t="str">
        <f t="shared" si="2"/>
        <v/>
      </c>
      <c r="J20" s="5"/>
      <c r="K20" s="5"/>
      <c r="L20" s="1" t="s">
        <v>2</v>
      </c>
      <c r="M20" s="1">
        <f>SUM(M3:M15)</f>
        <v>298.5</v>
      </c>
      <c r="N20" s="1">
        <f t="shared" ref="N20:S20" si="3">SUM(N3:N15)</f>
        <v>395</v>
      </c>
      <c r="O20" s="1">
        <f t="shared" si="3"/>
        <v>759</v>
      </c>
      <c r="P20" s="1">
        <f t="shared" si="3"/>
        <v>389</v>
      </c>
      <c r="Q20" s="1">
        <f t="shared" si="3"/>
        <v>220</v>
      </c>
      <c r="R20" s="1">
        <f t="shared" si="3"/>
        <v>0</v>
      </c>
      <c r="S20" s="1">
        <f t="shared" si="3"/>
        <v>0</v>
      </c>
      <c r="T20" s="2">
        <f>MAX(C20:J20)</f>
        <v>759</v>
      </c>
      <c r="U20" s="2">
        <f>MIN(C20:J20)</f>
        <v>220</v>
      </c>
      <c r="AC20" s="2">
        <f>M21</f>
        <v>170</v>
      </c>
      <c r="AD20" s="2">
        <f t="shared" ref="AD20:AG20" si="4">N21</f>
        <v>260</v>
      </c>
      <c r="AE20" s="2">
        <f t="shared" si="4"/>
        <v>150</v>
      </c>
      <c r="AF20" s="2">
        <f t="shared" si="4"/>
        <v>50</v>
      </c>
      <c r="AG20" s="2">
        <f t="shared" si="4"/>
        <v>100</v>
      </c>
      <c r="AI20" s="2">
        <v>5</v>
      </c>
      <c r="AJ20" s="2">
        <v>100</v>
      </c>
    </row>
    <row r="21" spans="2:36" ht="29.25" x14ac:dyDescent="0.4">
      <c r="B21" s="281" t="s">
        <v>3</v>
      </c>
      <c r="C21" s="255">
        <f>AC21</f>
        <v>1075</v>
      </c>
      <c r="D21" s="256">
        <f t="shared" ref="D21:G21" si="5">AD21</f>
        <v>260</v>
      </c>
      <c r="E21" s="256">
        <f t="shared" si="5"/>
        <v>1500</v>
      </c>
      <c r="F21" s="256">
        <f t="shared" si="5"/>
        <v>50</v>
      </c>
      <c r="G21" s="224">
        <f t="shared" si="5"/>
        <v>100</v>
      </c>
      <c r="H21" s="218">
        <f t="shared" ref="H21:I21" si="6">R21+IF(H16&gt;0,CHOOSE(H16,$M21,$N21,$O21,$P21,$Q21,$R21,$S21),0)++IF(H17&gt;0,CHOOSE(H17,$M21,$N21,$O21,$P21,$Q21,$R21,$S21),0)</f>
        <v>200</v>
      </c>
      <c r="I21" s="25">
        <f t="shared" si="6"/>
        <v>55</v>
      </c>
      <c r="J21" s="5"/>
      <c r="K21" s="5"/>
      <c r="L21" s="5"/>
      <c r="M21" s="7">
        <v>170</v>
      </c>
      <c r="N21" s="7">
        <v>260</v>
      </c>
      <c r="O21" s="7">
        <v>150</v>
      </c>
      <c r="P21" s="7">
        <v>50</v>
      </c>
      <c r="Q21" s="7">
        <v>100</v>
      </c>
      <c r="R21" s="7">
        <v>200</v>
      </c>
      <c r="S21" s="8">
        <v>55</v>
      </c>
      <c r="AC21" s="2">
        <f>SUM(AC16:AC20)</f>
        <v>1075</v>
      </c>
      <c r="AD21" s="2">
        <f t="shared" ref="AD21:AG21" si="7">SUM(AD16:AD20)</f>
        <v>260</v>
      </c>
      <c r="AE21" s="2">
        <f t="shared" si="7"/>
        <v>1500</v>
      </c>
      <c r="AF21" s="2">
        <f t="shared" si="7"/>
        <v>50</v>
      </c>
      <c r="AG21" s="2">
        <f t="shared" si="7"/>
        <v>100</v>
      </c>
    </row>
    <row r="22" spans="2:36" ht="29.25" x14ac:dyDescent="0.4">
      <c r="B22" s="282" t="s">
        <v>11</v>
      </c>
      <c r="C22" s="255">
        <f>IF(M20&gt;0,C20-C21,"")</f>
        <v>-776.5</v>
      </c>
      <c r="D22" s="256">
        <f t="shared" ref="D22:I22" si="8">IF(N20&gt;0,D20-D21,"")</f>
        <v>135</v>
      </c>
      <c r="E22" s="257">
        <f t="shared" si="8"/>
        <v>-741</v>
      </c>
      <c r="F22" s="256">
        <f t="shared" si="8"/>
        <v>339</v>
      </c>
      <c r="G22" s="258">
        <f t="shared" si="8"/>
        <v>120</v>
      </c>
      <c r="H22" s="31" t="str">
        <f t="shared" si="8"/>
        <v/>
      </c>
      <c r="I22" s="32" t="str">
        <f t="shared" si="8"/>
        <v/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2">
        <f>MAX(C22:J22)</f>
        <v>339</v>
      </c>
      <c r="U22" s="2">
        <f>MIN(C22:J22)</f>
        <v>-776.5</v>
      </c>
    </row>
    <row r="23" spans="2:36" ht="30" thickBot="1" x14ac:dyDescent="0.45">
      <c r="B23" s="283" t="s">
        <v>12</v>
      </c>
      <c r="C23" s="259">
        <f>IF(M20&gt;0,C22/C21,"")</f>
        <v>-0.72232558139534886</v>
      </c>
      <c r="D23" s="260">
        <f t="shared" ref="D23:I23" si="9">IF(N20&gt;0,D22/D21,"")</f>
        <v>0.51923076923076927</v>
      </c>
      <c r="E23" s="261">
        <f t="shared" si="9"/>
        <v>-0.49399999999999999</v>
      </c>
      <c r="F23" s="260">
        <f t="shared" si="9"/>
        <v>6.78</v>
      </c>
      <c r="G23" s="262">
        <f t="shared" si="9"/>
        <v>1.2</v>
      </c>
      <c r="H23" s="33" t="str">
        <f t="shared" si="9"/>
        <v/>
      </c>
      <c r="I23" s="33" t="str">
        <f t="shared" si="9"/>
        <v/>
      </c>
      <c r="J23" s="34"/>
      <c r="K23" s="5"/>
      <c r="L23" s="5"/>
      <c r="M23" s="5"/>
      <c r="N23" s="5"/>
      <c r="O23" s="5"/>
      <c r="P23" s="5"/>
      <c r="Q23" s="5"/>
      <c r="R23" s="5"/>
      <c r="S23" s="5"/>
      <c r="T23" s="2">
        <f>MAX(C23:J23)</f>
        <v>6.78</v>
      </c>
      <c r="U23" s="2">
        <f>MIN(C23:J23)</f>
        <v>-0.72232558139534886</v>
      </c>
    </row>
    <row r="24" spans="2:36" ht="30" thickBot="1" x14ac:dyDescent="0.45">
      <c r="B24" s="283" t="s">
        <v>80</v>
      </c>
      <c r="C24" s="275">
        <f>SUM(C20:J20)</f>
        <v>2061.5</v>
      </c>
      <c r="D24" s="276"/>
      <c r="E24" s="277" t="s">
        <v>82</v>
      </c>
      <c r="F24" s="278"/>
      <c r="G24" s="279">
        <f>C24/C25</f>
        <v>0.78533333333333333</v>
      </c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2:36" ht="30" thickBot="1" x14ac:dyDescent="0.45">
      <c r="B25" s="283" t="s">
        <v>81</v>
      </c>
      <c r="C25" s="273">
        <v>2625</v>
      </c>
      <c r="D25" s="272"/>
      <c r="E25" s="274"/>
      <c r="F25" s="260"/>
      <c r="G25" s="262"/>
    </row>
    <row r="40" spans="2:7" ht="13.5" thickBot="1" x14ac:dyDescent="0.25"/>
    <row r="41" spans="2:7" ht="30" thickBot="1" x14ac:dyDescent="0.45">
      <c r="B41" s="295" t="s">
        <v>111</v>
      </c>
      <c r="C41" s="296"/>
      <c r="D41" s="297"/>
      <c r="E41" s="298"/>
      <c r="F41" s="297"/>
      <c r="G41" s="299"/>
    </row>
    <row r="42" spans="2:7" ht="29.25" x14ac:dyDescent="0.4">
      <c r="B42" s="300" t="s">
        <v>4</v>
      </c>
      <c r="C42" s="251">
        <f>C20</f>
        <v>298.5</v>
      </c>
      <c r="D42" s="252">
        <f>D20</f>
        <v>395</v>
      </c>
      <c r="E42" s="252">
        <f t="shared" ref="E42:G43" si="10">E20</f>
        <v>759</v>
      </c>
      <c r="F42" s="252">
        <f t="shared" si="10"/>
        <v>389</v>
      </c>
      <c r="G42" s="312">
        <f t="shared" si="10"/>
        <v>220</v>
      </c>
    </row>
    <row r="43" spans="2:7" ht="29.25" x14ac:dyDescent="0.4">
      <c r="B43" s="302" t="s">
        <v>3</v>
      </c>
      <c r="C43" s="255">
        <f>C21</f>
        <v>1075</v>
      </c>
      <c r="D43" s="256">
        <f>D21</f>
        <v>260</v>
      </c>
      <c r="E43" s="256">
        <f t="shared" si="10"/>
        <v>1500</v>
      </c>
      <c r="F43" s="256">
        <f t="shared" si="10"/>
        <v>50</v>
      </c>
      <c r="G43" s="303">
        <f t="shared" si="10"/>
        <v>100</v>
      </c>
    </row>
    <row r="44" spans="2:7" ht="30" thickBot="1" x14ac:dyDescent="0.45">
      <c r="B44" s="302" t="s">
        <v>12</v>
      </c>
      <c r="C44" s="259">
        <f>C23</f>
        <v>-0.72232558139534886</v>
      </c>
      <c r="D44" s="260">
        <f>D23</f>
        <v>0.51923076923076927</v>
      </c>
      <c r="E44" s="260">
        <f t="shared" ref="E44:G44" si="11">E23</f>
        <v>-0.49399999999999999</v>
      </c>
      <c r="F44" s="260">
        <f t="shared" si="11"/>
        <v>6.78</v>
      </c>
      <c r="G44" s="304">
        <f t="shared" si="11"/>
        <v>1.2</v>
      </c>
    </row>
    <row r="45" spans="2:7" ht="30" thickBot="1" x14ac:dyDescent="0.45">
      <c r="B45" s="305" t="s">
        <v>80</v>
      </c>
      <c r="C45" s="306">
        <f>C24</f>
        <v>2061.5</v>
      </c>
      <c r="D45" s="307"/>
      <c r="E45" s="308" t="s">
        <v>82</v>
      </c>
      <c r="F45" s="309"/>
      <c r="G45" s="310">
        <f>G24</f>
        <v>0.78533333333333333</v>
      </c>
    </row>
    <row r="46" spans="2:7" ht="30" thickBot="1" x14ac:dyDescent="0.45">
      <c r="B46" s="295" t="s">
        <v>102</v>
      </c>
      <c r="C46" s="296" t="s">
        <v>101</v>
      </c>
      <c r="D46" s="297"/>
      <c r="E46" s="298"/>
      <c r="F46" s="297"/>
      <c r="G46" s="299"/>
    </row>
    <row r="47" spans="2:7" ht="29.25" x14ac:dyDescent="0.4">
      <c r="B47" s="300" t="s">
        <v>4</v>
      </c>
      <c r="C47" s="251">
        <v>503</v>
      </c>
      <c r="D47" s="252">
        <v>630</v>
      </c>
      <c r="E47" s="253">
        <v>119</v>
      </c>
      <c r="F47" s="252">
        <v>215</v>
      </c>
      <c r="G47" s="301" t="s">
        <v>97</v>
      </c>
    </row>
    <row r="48" spans="2:7" ht="29.25" x14ac:dyDescent="0.4">
      <c r="B48" s="302" t="s">
        <v>3</v>
      </c>
      <c r="C48" s="255">
        <v>525</v>
      </c>
      <c r="D48" s="256">
        <v>260</v>
      </c>
      <c r="E48" s="256">
        <v>150</v>
      </c>
      <c r="F48" s="256">
        <v>50</v>
      </c>
      <c r="G48" s="303"/>
    </row>
    <row r="49" spans="2:7" ht="30" thickBot="1" x14ac:dyDescent="0.45">
      <c r="B49" s="302" t="s">
        <v>12</v>
      </c>
      <c r="C49" s="259">
        <v>-4.1904761904761903E-2</v>
      </c>
      <c r="D49" s="260">
        <v>1.4230769230769231</v>
      </c>
      <c r="E49" s="261">
        <v>-0.20666666666666667</v>
      </c>
      <c r="F49" s="260">
        <v>3.3</v>
      </c>
      <c r="G49" s="304" t="s">
        <v>97</v>
      </c>
    </row>
    <row r="50" spans="2:7" ht="30" thickBot="1" x14ac:dyDescent="0.45">
      <c r="B50" s="305" t="s">
        <v>80</v>
      </c>
      <c r="C50" s="306">
        <v>1467</v>
      </c>
      <c r="D50" s="307"/>
      <c r="E50" s="308" t="s">
        <v>82</v>
      </c>
      <c r="F50" s="309"/>
      <c r="G50" s="310">
        <v>0.55885714285714283</v>
      </c>
    </row>
    <row r="51" spans="2:7" ht="30" thickBot="1" x14ac:dyDescent="0.45">
      <c r="B51" s="295" t="s">
        <v>100</v>
      </c>
      <c r="C51" s="296" t="s">
        <v>98</v>
      </c>
      <c r="D51" s="297" t="s">
        <v>99</v>
      </c>
      <c r="E51" s="298"/>
      <c r="F51" s="297"/>
      <c r="G51" s="299"/>
    </row>
    <row r="52" spans="2:7" ht="29.25" x14ac:dyDescent="0.4">
      <c r="B52" s="300" t="s">
        <v>4</v>
      </c>
      <c r="C52" s="251">
        <v>490</v>
      </c>
      <c r="D52" s="252">
        <v>345.5</v>
      </c>
      <c r="E52" s="253" t="s">
        <v>97</v>
      </c>
      <c r="F52" s="252" t="s">
        <v>97</v>
      </c>
      <c r="G52" s="301" t="s">
        <v>97</v>
      </c>
    </row>
    <row r="53" spans="2:7" ht="29.25" x14ac:dyDescent="0.4">
      <c r="B53" s="302" t="s">
        <v>3</v>
      </c>
      <c r="C53" s="255">
        <v>830</v>
      </c>
      <c r="D53" s="256">
        <v>560</v>
      </c>
      <c r="E53" s="256"/>
      <c r="F53" s="256"/>
      <c r="G53" s="303"/>
    </row>
    <row r="54" spans="2:7" ht="30" thickBot="1" x14ac:dyDescent="0.45">
      <c r="B54" s="302" t="s">
        <v>12</v>
      </c>
      <c r="C54" s="259">
        <v>-0.40963855421686746</v>
      </c>
      <c r="D54" s="260">
        <v>-0.38303571428571431</v>
      </c>
      <c r="E54" s="261" t="s">
        <v>97</v>
      </c>
      <c r="F54" s="260" t="s">
        <v>97</v>
      </c>
      <c r="G54" s="304" t="s">
        <v>97</v>
      </c>
    </row>
    <row r="55" spans="2:7" ht="30" thickBot="1" x14ac:dyDescent="0.45">
      <c r="B55" s="305" t="s">
        <v>80</v>
      </c>
      <c r="C55" s="306">
        <v>835.5</v>
      </c>
      <c r="D55" s="307"/>
      <c r="E55" s="308" t="s">
        <v>82</v>
      </c>
      <c r="F55" s="309"/>
      <c r="G55" s="310">
        <v>0.31828571428571428</v>
      </c>
    </row>
  </sheetData>
  <phoneticPr fontId="0" type="noConversion"/>
  <conditionalFormatting sqref="S22 Q3:Q19 S3:S19 Q22">
    <cfRule type="cellIs" dxfId="304" priority="153" stopIfTrue="1" operator="equal">
      <formula>"Fell"</formula>
    </cfRule>
  </conditionalFormatting>
  <conditionalFormatting sqref="G3:G13">
    <cfRule type="cellIs" dxfId="303" priority="154" stopIfTrue="1" operator="equal">
      <formula>"1st"</formula>
    </cfRule>
  </conditionalFormatting>
  <conditionalFormatting sqref="C20:J20 J22">
    <cfRule type="cellIs" dxfId="302" priority="155" stopIfTrue="1" operator="equal">
      <formula>$T$20</formula>
    </cfRule>
    <cfRule type="cellIs" dxfId="301" priority="156" stopIfTrue="1" operator="equal">
      <formula>$U$20</formula>
    </cfRule>
  </conditionalFormatting>
  <conditionalFormatting sqref="C22:I22">
    <cfRule type="cellIs" dxfId="300" priority="157" stopIfTrue="1" operator="equal">
      <formula>$T$22</formula>
    </cfRule>
    <cfRule type="cellIs" dxfId="299" priority="158" stopIfTrue="1" operator="equal">
      <formula>$U$22</formula>
    </cfRule>
  </conditionalFormatting>
  <conditionalFormatting sqref="C23:J23">
    <cfRule type="cellIs" dxfId="298" priority="159" stopIfTrue="1" operator="equal">
      <formula>$T$23</formula>
    </cfRule>
    <cfRule type="cellIs" dxfId="297" priority="160" stopIfTrue="1" operator="equal">
      <formula>$U$23</formula>
    </cfRule>
  </conditionalFormatting>
  <conditionalFormatting sqref="G3:G14">
    <cfRule type="cellIs" dxfId="296" priority="152" stopIfTrue="1" operator="equal">
      <formula>"1st"</formula>
    </cfRule>
  </conditionalFormatting>
  <conditionalFormatting sqref="C20:G20">
    <cfRule type="cellIs" dxfId="295" priority="150" stopIfTrue="1" operator="equal">
      <formula>$T$20</formula>
    </cfRule>
    <cfRule type="cellIs" dxfId="294" priority="151" stopIfTrue="1" operator="equal">
      <formula>$U$20</formula>
    </cfRule>
  </conditionalFormatting>
  <conditionalFormatting sqref="C22:G22">
    <cfRule type="cellIs" dxfId="293" priority="148" stopIfTrue="1" operator="equal">
      <formula>$T$22</formula>
    </cfRule>
    <cfRule type="cellIs" dxfId="292" priority="149" stopIfTrue="1" operator="equal">
      <formula>$U$22</formula>
    </cfRule>
  </conditionalFormatting>
  <conditionalFormatting sqref="C23:G23">
    <cfRule type="cellIs" dxfId="291" priority="146" stopIfTrue="1" operator="equal">
      <formula>$T$23</formula>
    </cfRule>
    <cfRule type="cellIs" dxfId="290" priority="147" stopIfTrue="1" operator="equal">
      <formula>$U$23</formula>
    </cfRule>
  </conditionalFormatting>
  <conditionalFormatting sqref="G3:G14">
    <cfRule type="cellIs" dxfId="289" priority="145" stopIfTrue="1" operator="equal">
      <formula>"1st"</formula>
    </cfRule>
  </conditionalFormatting>
  <conditionalFormatting sqref="C20:G20">
    <cfRule type="cellIs" dxfId="288" priority="143" stopIfTrue="1" operator="equal">
      <formula>$T$20</formula>
    </cfRule>
    <cfRule type="cellIs" dxfId="287" priority="144" stopIfTrue="1" operator="equal">
      <formula>$U$20</formula>
    </cfRule>
  </conditionalFormatting>
  <conditionalFormatting sqref="C22:G22">
    <cfRule type="cellIs" dxfId="286" priority="141" stopIfTrue="1" operator="equal">
      <formula>$T$22</formula>
    </cfRule>
    <cfRule type="cellIs" dxfId="285" priority="142" stopIfTrue="1" operator="equal">
      <formula>$U$22</formula>
    </cfRule>
  </conditionalFormatting>
  <conditionalFormatting sqref="C23:G23">
    <cfRule type="cellIs" dxfId="284" priority="139" stopIfTrue="1" operator="equal">
      <formula>$T$23</formula>
    </cfRule>
    <cfRule type="cellIs" dxfId="283" priority="140" stopIfTrue="1" operator="equal">
      <formula>$U$23</formula>
    </cfRule>
  </conditionalFormatting>
  <conditionalFormatting sqref="G16:G17">
    <cfRule type="cellIs" dxfId="282" priority="138" stopIfTrue="1" operator="equal">
      <formula>"1st"</formula>
    </cfRule>
  </conditionalFormatting>
  <conditionalFormatting sqref="G15">
    <cfRule type="cellIs" dxfId="281" priority="137" stopIfTrue="1" operator="equal">
      <formula>"1st"</formula>
    </cfRule>
  </conditionalFormatting>
  <conditionalFormatting sqref="G18:G19">
    <cfRule type="cellIs" dxfId="280" priority="136" stopIfTrue="1" operator="equal">
      <formula>"1st"</formula>
    </cfRule>
  </conditionalFormatting>
  <conditionalFormatting sqref="C24:G24">
    <cfRule type="cellIs" dxfId="279" priority="134" stopIfTrue="1" operator="equal">
      <formula>$T$23</formula>
    </cfRule>
    <cfRule type="cellIs" dxfId="278" priority="135" stopIfTrue="1" operator="equal">
      <formula>$U$23</formula>
    </cfRule>
  </conditionalFormatting>
  <conditionalFormatting sqref="C24:G24">
    <cfRule type="cellIs" dxfId="277" priority="132" stopIfTrue="1" operator="equal">
      <formula>$T$23</formula>
    </cfRule>
    <cfRule type="cellIs" dxfId="276" priority="133" stopIfTrue="1" operator="equal">
      <formula>$U$23</formula>
    </cfRule>
  </conditionalFormatting>
  <conditionalFormatting sqref="C24:G24">
    <cfRule type="cellIs" dxfId="275" priority="130" stopIfTrue="1" operator="equal">
      <formula>$T$23</formula>
    </cfRule>
    <cfRule type="cellIs" dxfId="274" priority="131" stopIfTrue="1" operator="equal">
      <formula>$U$23</formula>
    </cfRule>
  </conditionalFormatting>
  <conditionalFormatting sqref="C25">
    <cfRule type="cellIs" dxfId="273" priority="128" stopIfTrue="1" operator="equal">
      <formula>$T$23</formula>
    </cfRule>
    <cfRule type="cellIs" dxfId="272" priority="129" stopIfTrue="1" operator="equal">
      <formula>$U$23</formula>
    </cfRule>
  </conditionalFormatting>
  <conditionalFormatting sqref="C25">
    <cfRule type="cellIs" dxfId="271" priority="126" stopIfTrue="1" operator="equal">
      <formula>$T$23</formula>
    </cfRule>
    <cfRule type="cellIs" dxfId="270" priority="127" stopIfTrue="1" operator="equal">
      <formula>$U$23</formula>
    </cfRule>
  </conditionalFormatting>
  <conditionalFormatting sqref="C25">
    <cfRule type="cellIs" dxfId="269" priority="124" stopIfTrue="1" operator="equal">
      <formula>$T$23</formula>
    </cfRule>
    <cfRule type="cellIs" dxfId="268" priority="125" stopIfTrue="1" operator="equal">
      <formula>$U$23</formula>
    </cfRule>
  </conditionalFormatting>
  <conditionalFormatting sqref="D25:G25">
    <cfRule type="cellIs" dxfId="267" priority="122" stopIfTrue="1" operator="equal">
      <formula>$T$23</formula>
    </cfRule>
    <cfRule type="cellIs" dxfId="266" priority="123" stopIfTrue="1" operator="equal">
      <formula>$U$23</formula>
    </cfRule>
  </conditionalFormatting>
  <conditionalFormatting sqref="D25:G25">
    <cfRule type="cellIs" dxfId="265" priority="120" stopIfTrue="1" operator="equal">
      <formula>$T$23</formula>
    </cfRule>
    <cfRule type="cellIs" dxfId="264" priority="121" stopIfTrue="1" operator="equal">
      <formula>$U$23</formula>
    </cfRule>
  </conditionalFormatting>
  <conditionalFormatting sqref="D25:G25">
    <cfRule type="cellIs" dxfId="263" priority="118" stopIfTrue="1" operator="equal">
      <formula>$T$23</formula>
    </cfRule>
    <cfRule type="cellIs" dxfId="262" priority="119" stopIfTrue="1" operator="equal">
      <formula>$U$23</formula>
    </cfRule>
  </conditionalFormatting>
  <conditionalFormatting sqref="G21">
    <cfRule type="cellIs" dxfId="261" priority="117" stopIfTrue="1" operator="equal">
      <formula>"1st"</formula>
    </cfRule>
  </conditionalFormatting>
  <conditionalFormatting sqref="G53">
    <cfRule type="cellIs" dxfId="260" priority="78" stopIfTrue="1" operator="equal">
      <formula>"1st"</formula>
    </cfRule>
  </conditionalFormatting>
  <conditionalFormatting sqref="G48">
    <cfRule type="cellIs" dxfId="259" priority="52" stopIfTrue="1" operator="equal">
      <formula>"1st"</formula>
    </cfRule>
  </conditionalFormatting>
  <conditionalFormatting sqref="G51">
    <cfRule type="cellIs" dxfId="258" priority="97" stopIfTrue="1" operator="equal">
      <formula>"1st"</formula>
    </cfRule>
  </conditionalFormatting>
  <conditionalFormatting sqref="C47:G47">
    <cfRule type="cellIs" dxfId="257" priority="72" stopIfTrue="1" operator="equal">
      <formula>$T$20</formula>
    </cfRule>
    <cfRule type="cellIs" dxfId="256" priority="73" stopIfTrue="1" operator="equal">
      <formula>$U$20</formula>
    </cfRule>
  </conditionalFormatting>
  <conditionalFormatting sqref="C49:G49">
    <cfRule type="cellIs" dxfId="255" priority="76" stopIfTrue="1" operator="equal">
      <formula>$T$23</formula>
    </cfRule>
    <cfRule type="cellIs" dxfId="254" priority="77" stopIfTrue="1" operator="equal">
      <formula>$U$23</formula>
    </cfRule>
  </conditionalFormatting>
  <conditionalFormatting sqref="C47:G47">
    <cfRule type="cellIs" dxfId="253" priority="70" stopIfTrue="1" operator="equal">
      <formula>$T$20</formula>
    </cfRule>
    <cfRule type="cellIs" dxfId="252" priority="71" stopIfTrue="1" operator="equal">
      <formula>$U$20</formula>
    </cfRule>
  </conditionalFormatting>
  <conditionalFormatting sqref="C49:G49">
    <cfRule type="cellIs" dxfId="251" priority="66" stopIfTrue="1" operator="equal">
      <formula>$T$23</formula>
    </cfRule>
    <cfRule type="cellIs" dxfId="250" priority="67" stopIfTrue="1" operator="equal">
      <formula>$U$23</formula>
    </cfRule>
  </conditionalFormatting>
  <conditionalFormatting sqref="C47:G47">
    <cfRule type="cellIs" dxfId="249" priority="64" stopIfTrue="1" operator="equal">
      <formula>$T$20</formula>
    </cfRule>
    <cfRule type="cellIs" dxfId="248" priority="65" stopIfTrue="1" operator="equal">
      <formula>$U$20</formula>
    </cfRule>
  </conditionalFormatting>
  <conditionalFormatting sqref="C49:G49">
    <cfRule type="cellIs" dxfId="247" priority="60" stopIfTrue="1" operator="equal">
      <formula>$T$23</formula>
    </cfRule>
    <cfRule type="cellIs" dxfId="246" priority="61" stopIfTrue="1" operator="equal">
      <formula>$U$23</formula>
    </cfRule>
  </conditionalFormatting>
  <conditionalFormatting sqref="G46">
    <cfRule type="cellIs" dxfId="245" priority="59" stopIfTrue="1" operator="equal">
      <formula>"1st"</formula>
    </cfRule>
  </conditionalFormatting>
  <conditionalFormatting sqref="C50:G50">
    <cfRule type="cellIs" dxfId="244" priority="57" stopIfTrue="1" operator="equal">
      <formula>$T$23</formula>
    </cfRule>
    <cfRule type="cellIs" dxfId="243" priority="58" stopIfTrue="1" operator="equal">
      <formula>$U$23</formula>
    </cfRule>
  </conditionalFormatting>
  <conditionalFormatting sqref="C50:G50">
    <cfRule type="cellIs" dxfId="242" priority="55" stopIfTrue="1" operator="equal">
      <formula>$T$23</formula>
    </cfRule>
    <cfRule type="cellIs" dxfId="241" priority="56" stopIfTrue="1" operator="equal">
      <formula>$U$23</formula>
    </cfRule>
  </conditionalFormatting>
  <conditionalFormatting sqref="C50:G50">
    <cfRule type="cellIs" dxfId="240" priority="53" stopIfTrue="1" operator="equal">
      <formula>$T$23</formula>
    </cfRule>
    <cfRule type="cellIs" dxfId="239" priority="54" stopIfTrue="1" operator="equal">
      <formula>$U$23</formula>
    </cfRule>
  </conditionalFormatting>
  <conditionalFormatting sqref="G41">
    <cfRule type="cellIs" dxfId="238" priority="39" stopIfTrue="1" operator="equal">
      <formula>"1st"</formula>
    </cfRule>
  </conditionalFormatting>
  <conditionalFormatting sqref="G43">
    <cfRule type="cellIs" dxfId="237" priority="13" stopIfTrue="1" operator="equal">
      <formula>"1st"</formula>
    </cfRule>
  </conditionalFormatting>
  <conditionalFormatting sqref="C42:G42">
    <cfRule type="cellIs" dxfId="236" priority="28" stopIfTrue="1" operator="equal">
      <formula>$T$20</formula>
    </cfRule>
    <cfRule type="cellIs" dxfId="235" priority="29" stopIfTrue="1" operator="equal">
      <formula>$U$20</formula>
    </cfRule>
  </conditionalFormatting>
  <conditionalFormatting sqref="C44:F44">
    <cfRule type="cellIs" dxfId="234" priority="30" stopIfTrue="1" operator="equal">
      <formula>$T$23</formula>
    </cfRule>
    <cfRule type="cellIs" dxfId="233" priority="31" stopIfTrue="1" operator="equal">
      <formula>$U$23</formula>
    </cfRule>
  </conditionalFormatting>
  <conditionalFormatting sqref="C42:G43">
    <cfRule type="cellIs" dxfId="232" priority="26" stopIfTrue="1" operator="equal">
      <formula>$T$20</formula>
    </cfRule>
    <cfRule type="cellIs" dxfId="231" priority="27" stopIfTrue="1" operator="equal">
      <formula>$U$20</formula>
    </cfRule>
  </conditionalFormatting>
  <conditionalFormatting sqref="C44:F44">
    <cfRule type="cellIs" dxfId="230" priority="24" stopIfTrue="1" operator="equal">
      <formula>$T$23</formula>
    </cfRule>
    <cfRule type="cellIs" dxfId="229" priority="25" stopIfTrue="1" operator="equal">
      <formula>$U$23</formula>
    </cfRule>
  </conditionalFormatting>
  <conditionalFormatting sqref="C42:G43">
    <cfRule type="cellIs" dxfId="228" priority="22" stopIfTrue="1" operator="equal">
      <formula>$T$20</formula>
    </cfRule>
    <cfRule type="cellIs" dxfId="227" priority="23" stopIfTrue="1" operator="equal">
      <formula>$U$20</formula>
    </cfRule>
  </conditionalFormatting>
  <conditionalFormatting sqref="C44:F44">
    <cfRule type="cellIs" dxfId="226" priority="20" stopIfTrue="1" operator="equal">
      <formula>$T$23</formula>
    </cfRule>
    <cfRule type="cellIs" dxfId="225" priority="21" stopIfTrue="1" operator="equal">
      <formula>$U$23</formula>
    </cfRule>
  </conditionalFormatting>
  <conditionalFormatting sqref="C45:G45">
    <cfRule type="cellIs" dxfId="224" priority="18" stopIfTrue="1" operator="equal">
      <formula>$T$23</formula>
    </cfRule>
    <cfRule type="cellIs" dxfId="223" priority="19" stopIfTrue="1" operator="equal">
      <formula>$U$23</formula>
    </cfRule>
  </conditionalFormatting>
  <conditionalFormatting sqref="C45:G45">
    <cfRule type="cellIs" dxfId="222" priority="16" stopIfTrue="1" operator="equal">
      <formula>$T$23</formula>
    </cfRule>
    <cfRule type="cellIs" dxfId="221" priority="17" stopIfTrue="1" operator="equal">
      <formula>$U$23</formula>
    </cfRule>
  </conditionalFormatting>
  <conditionalFormatting sqref="C45:G45">
    <cfRule type="cellIs" dxfId="220" priority="14" stopIfTrue="1" operator="equal">
      <formula>$T$23</formula>
    </cfRule>
    <cfRule type="cellIs" dxfId="219" priority="15" stopIfTrue="1" operator="equal">
      <formula>$U$23</formula>
    </cfRule>
  </conditionalFormatting>
  <conditionalFormatting sqref="G42">
    <cfRule type="cellIs" dxfId="218" priority="12" stopIfTrue="1" operator="equal">
      <formula>"1st"</formula>
    </cfRule>
  </conditionalFormatting>
  <conditionalFormatting sqref="D43:G43">
    <cfRule type="cellIs" dxfId="217" priority="10" stopIfTrue="1" operator="equal">
      <formula>$T$20</formula>
    </cfRule>
    <cfRule type="cellIs" dxfId="216" priority="11" stopIfTrue="1" operator="equal">
      <formula>$U$20</formula>
    </cfRule>
  </conditionalFormatting>
  <conditionalFormatting sqref="G43">
    <cfRule type="cellIs" dxfId="215" priority="8" stopIfTrue="1" operator="equal">
      <formula>$T$20</formula>
    </cfRule>
    <cfRule type="cellIs" dxfId="214" priority="9" stopIfTrue="1" operator="equal">
      <formula>$U$20</formula>
    </cfRule>
  </conditionalFormatting>
  <conditionalFormatting sqref="G43">
    <cfRule type="cellIs" dxfId="213" priority="7" stopIfTrue="1" operator="equal">
      <formula>"1st"</formula>
    </cfRule>
  </conditionalFormatting>
  <conditionalFormatting sqref="G44">
    <cfRule type="cellIs" dxfId="212" priority="5" stopIfTrue="1" operator="equal">
      <formula>$T$23</formula>
    </cfRule>
    <cfRule type="cellIs" dxfId="211" priority="6" stopIfTrue="1" operator="equal">
      <formula>$U$23</formula>
    </cfRule>
  </conditionalFormatting>
  <conditionalFormatting sqref="G44">
    <cfRule type="cellIs" dxfId="210" priority="3" stopIfTrue="1" operator="equal">
      <formula>$T$23</formula>
    </cfRule>
    <cfRule type="cellIs" dxfId="209" priority="4" stopIfTrue="1" operator="equal">
      <formula>$U$23</formula>
    </cfRule>
  </conditionalFormatting>
  <conditionalFormatting sqref="G44">
    <cfRule type="cellIs" dxfId="208" priority="1" stopIfTrue="1" operator="equal">
      <formula>$T$23</formula>
    </cfRule>
    <cfRule type="cellIs" dxfId="207" priority="2" stopIfTrue="1" operator="equal">
      <formula>$U$23</formula>
    </cfRule>
  </conditionalFormatting>
  <pageMargins left="0.75" right="0.75" top="1" bottom="1" header="0.5" footer="0.5"/>
  <pageSetup orientation="portrait" verticalDpi="0" r:id="rId1"/>
  <headerFooter alignWithMargins="0"/>
  <picture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11" stopIfTrue="1" operator="equal" id="{846B21A4-505E-45B4-9CF3-55AA29ED5B57}">
            <xm:f>ExecEd!$T$20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12" stopIfTrue="1" operator="equal" id="{2A47A46E-19C9-46E9-A496-9899E45DFEA2}">
            <xm:f>ExecEd!$U$20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C52:G52</xm:sqref>
        </x14:conditionalFormatting>
        <x14:conditionalFormatting xmlns:xm="http://schemas.microsoft.com/office/excel/2006/main">
          <x14:cfRule type="cellIs" priority="115" stopIfTrue="1" operator="equal" id="{D6597911-5651-4E30-A243-AE78E5BC0033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16" stopIfTrue="1" operator="equal" id="{E555F280-4948-4D3C-9D16-C918C2F1CE5E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C54:G54</xm:sqref>
        </x14:conditionalFormatting>
        <x14:conditionalFormatting xmlns:xm="http://schemas.microsoft.com/office/excel/2006/main">
          <x14:cfRule type="cellIs" priority="109" stopIfTrue="1" operator="equal" id="{15030770-36FD-413B-8E8B-A7CBDBA30BEB}">
            <xm:f>ExecEd!$T$20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10" stopIfTrue="1" operator="equal" id="{D9482CFC-9B2A-4ED6-834A-706A282ACABF}">
            <xm:f>ExecEd!$U$20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C52:G52</xm:sqref>
        </x14:conditionalFormatting>
        <x14:conditionalFormatting xmlns:xm="http://schemas.microsoft.com/office/excel/2006/main">
          <x14:cfRule type="cellIs" priority="105" stopIfTrue="1" operator="equal" id="{FB95842F-476F-4666-8770-AF10BB8BDD50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06" stopIfTrue="1" operator="equal" id="{BAFC367B-F0D5-4E4C-B820-C069386992F3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C54:G54</xm:sqref>
        </x14:conditionalFormatting>
        <x14:conditionalFormatting xmlns:xm="http://schemas.microsoft.com/office/excel/2006/main">
          <x14:cfRule type="cellIs" priority="103" stopIfTrue="1" operator="equal" id="{BC8AA08A-F3D4-4FF1-A9DF-789EA628BC79}">
            <xm:f>ExecEd!$T$20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04" stopIfTrue="1" operator="equal" id="{7B2A6420-6B55-467E-AC09-B2F6DA8207F8}">
            <xm:f>ExecEd!$U$20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C52:G52</xm:sqref>
        </x14:conditionalFormatting>
        <x14:conditionalFormatting xmlns:xm="http://schemas.microsoft.com/office/excel/2006/main">
          <x14:cfRule type="cellIs" priority="99" stopIfTrue="1" operator="equal" id="{49073A5C-C63B-4D90-952D-4C5CB9967962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100" stopIfTrue="1" operator="equal" id="{BF680EAE-F6F7-4E91-9058-5F9FB0C9ADCA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C54:G54</xm:sqref>
        </x14:conditionalFormatting>
        <x14:conditionalFormatting xmlns:xm="http://schemas.microsoft.com/office/excel/2006/main">
          <x14:cfRule type="cellIs" priority="95" stopIfTrue="1" operator="equal" id="{3F988D78-28BC-4A54-965F-B0D86AC4F3C7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96" stopIfTrue="1" operator="equal" id="{F191736A-91A8-4BD9-98DA-FDF8392495AD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C55:G55</xm:sqref>
        </x14:conditionalFormatting>
        <x14:conditionalFormatting xmlns:xm="http://schemas.microsoft.com/office/excel/2006/main">
          <x14:cfRule type="cellIs" priority="93" stopIfTrue="1" operator="equal" id="{583597EC-10D1-4A98-A7C2-80534FAD2686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94" stopIfTrue="1" operator="equal" id="{1234DB14-3172-4B4B-BCFD-61335E42F8DA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C55:G55</xm:sqref>
        </x14:conditionalFormatting>
        <x14:conditionalFormatting xmlns:xm="http://schemas.microsoft.com/office/excel/2006/main">
          <x14:cfRule type="cellIs" priority="91" stopIfTrue="1" operator="equal" id="{CF70B1F3-A6E2-4551-9C83-B26632DDF17A}">
            <xm:f>ExecEd!$T$23</xm:f>
            <x14:dxf>
              <font>
                <b/>
                <i val="0"/>
                <condense val="0"/>
                <extend val="0"/>
                <color indexed="11"/>
              </font>
            </x14:dxf>
          </x14:cfRule>
          <x14:cfRule type="cellIs" priority="92" stopIfTrue="1" operator="equal" id="{3E294D68-75B4-41F7-B14F-4FB450A798C9}">
            <xm:f>ExecEd!$U$23</xm:f>
            <x14:dxf>
              <font>
                <b/>
                <i val="0"/>
                <condense val="0"/>
                <extend val="0"/>
                <color indexed="10"/>
              </font>
            </x14:dxf>
          </x14:cfRule>
          <xm:sqref>C55:G55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25"/>
  <sheetViews>
    <sheetView showGridLines="0" showRowColHeaders="0" zoomScale="134" zoomScaleNormal="134" workbookViewId="0">
      <pane xSplit="2" ySplit="2" topLeftCell="C15" activePane="bottomRight" state="frozen"/>
      <selection pane="topRight" activeCell="D1" sqref="D1"/>
      <selection pane="bottomLeft" activeCell="A3" sqref="A3"/>
      <selection pane="bottomRight" activeCell="C22" sqref="C22"/>
    </sheetView>
  </sheetViews>
  <sheetFormatPr defaultColWidth="9.140625" defaultRowHeight="12.75" x14ac:dyDescent="0.2"/>
  <cols>
    <col min="1" max="1" width="3.42578125" style="2" customWidth="1"/>
    <col min="2" max="2" width="21.140625" style="2" customWidth="1"/>
    <col min="3" max="3" width="10.85546875" style="2" customWidth="1"/>
    <col min="4" max="4" width="10.7109375" style="2" customWidth="1"/>
    <col min="5" max="5" width="10.28515625" style="2" customWidth="1"/>
    <col min="6" max="7" width="10.42578125" style="2" customWidth="1"/>
    <col min="8" max="9" width="10.42578125" style="2" hidden="1" customWidth="1"/>
    <col min="10" max="10" width="10.42578125" style="2" customWidth="1"/>
    <col min="11" max="11" width="49" style="2" customWidth="1"/>
    <col min="12" max="16384" width="9.140625" style="2"/>
  </cols>
  <sheetData>
    <row r="1" spans="2:36" ht="36" thickBot="1" x14ac:dyDescent="0.55000000000000004">
      <c r="B1" s="122" t="s">
        <v>96</v>
      </c>
      <c r="C1" s="6"/>
      <c r="D1" s="6"/>
      <c r="E1" s="6"/>
      <c r="F1" s="6"/>
      <c r="G1" s="6"/>
      <c r="H1" s="6"/>
      <c r="I1" s="6"/>
    </row>
    <row r="2" spans="2:36" ht="30" thickBot="1" x14ac:dyDescent="0.45">
      <c r="B2" s="219"/>
      <c r="C2" s="220">
        <v>1</v>
      </c>
      <c r="D2" s="220">
        <v>2</v>
      </c>
      <c r="E2" s="221">
        <v>3</v>
      </c>
      <c r="F2" s="220">
        <v>4</v>
      </c>
      <c r="G2" s="222">
        <v>5</v>
      </c>
      <c r="H2" s="12">
        <v>6</v>
      </c>
      <c r="I2" s="17">
        <v>7</v>
      </c>
      <c r="J2" s="5"/>
      <c r="K2" s="5"/>
      <c r="L2" s="4" t="s">
        <v>0</v>
      </c>
      <c r="M2" s="3">
        <v>1</v>
      </c>
      <c r="N2" s="3">
        <v>2</v>
      </c>
      <c r="O2" s="4">
        <v>3</v>
      </c>
      <c r="P2" s="3">
        <v>4</v>
      </c>
      <c r="Q2" s="3">
        <v>5</v>
      </c>
      <c r="R2" s="3">
        <v>6</v>
      </c>
      <c r="S2" s="4">
        <v>7</v>
      </c>
    </row>
    <row r="3" spans="2:36" ht="29.25" customHeight="1" x14ac:dyDescent="0.4">
      <c r="B3" s="234" t="s">
        <v>5</v>
      </c>
      <c r="C3" s="235"/>
      <c r="D3" s="236">
        <v>34</v>
      </c>
      <c r="E3" s="237"/>
      <c r="F3" s="236"/>
      <c r="G3" s="238"/>
      <c r="H3" s="14"/>
      <c r="I3" s="18"/>
      <c r="J3" s="5"/>
      <c r="K3" s="5"/>
      <c r="L3" s="1">
        <v>1</v>
      </c>
      <c r="M3" s="1">
        <f>$L3*C3</f>
        <v>0</v>
      </c>
      <c r="N3" s="1">
        <f t="shared" ref="N3:S15" si="0">$L3*D3</f>
        <v>34</v>
      </c>
      <c r="O3" s="1">
        <f t="shared" si="0"/>
        <v>0</v>
      </c>
      <c r="P3" s="1">
        <f t="shared" si="0"/>
        <v>0</v>
      </c>
      <c r="Q3" s="1">
        <f t="shared" si="0"/>
        <v>0</v>
      </c>
      <c r="R3" s="1">
        <f t="shared" si="0"/>
        <v>0</v>
      </c>
      <c r="S3" s="1">
        <f t="shared" si="0"/>
        <v>0</v>
      </c>
      <c r="AA3" s="237"/>
    </row>
    <row r="4" spans="2:36" ht="29.25" x14ac:dyDescent="0.4">
      <c r="B4" s="223" t="s">
        <v>6</v>
      </c>
      <c r="C4" s="212">
        <v>40</v>
      </c>
      <c r="D4" s="213">
        <v>14</v>
      </c>
      <c r="E4" s="214"/>
      <c r="F4" s="213"/>
      <c r="G4" s="224"/>
      <c r="H4" s="9"/>
      <c r="I4" s="19"/>
      <c r="J4" s="5"/>
      <c r="K4" s="5"/>
      <c r="L4" s="1">
        <v>1</v>
      </c>
      <c r="M4" s="1">
        <f t="shared" ref="M4:M15" si="1">$L4*C4</f>
        <v>40</v>
      </c>
      <c r="N4" s="1">
        <f t="shared" si="0"/>
        <v>14</v>
      </c>
      <c r="O4" s="1">
        <f t="shared" si="0"/>
        <v>0</v>
      </c>
      <c r="P4" s="1">
        <f t="shared" si="0"/>
        <v>0</v>
      </c>
      <c r="Q4" s="1">
        <f t="shared" si="0"/>
        <v>0</v>
      </c>
      <c r="R4" s="1">
        <f t="shared" si="0"/>
        <v>0</v>
      </c>
      <c r="S4" s="1">
        <f t="shared" si="0"/>
        <v>0</v>
      </c>
      <c r="AA4" s="214"/>
    </row>
    <row r="5" spans="2:36" ht="30" thickBot="1" x14ac:dyDescent="0.45">
      <c r="B5" s="239" t="s">
        <v>7</v>
      </c>
      <c r="C5" s="240"/>
      <c r="D5" s="241">
        <v>22</v>
      </c>
      <c r="E5" s="242"/>
      <c r="F5" s="241"/>
      <c r="G5" s="243"/>
      <c r="H5" s="15"/>
      <c r="I5" s="20"/>
      <c r="J5" s="5">
        <f>SUM(U5:Y5)</f>
        <v>270</v>
      </c>
      <c r="K5" s="5"/>
      <c r="L5" s="1">
        <f>5*L3</f>
        <v>5</v>
      </c>
      <c r="M5" s="1">
        <f t="shared" si="1"/>
        <v>0</v>
      </c>
      <c r="N5" s="1">
        <f t="shared" si="0"/>
        <v>110</v>
      </c>
      <c r="O5" s="1">
        <f t="shared" si="0"/>
        <v>0</v>
      </c>
      <c r="P5" s="1">
        <f t="shared" si="0"/>
        <v>0</v>
      </c>
      <c r="Q5" s="1">
        <f t="shared" si="0"/>
        <v>0</v>
      </c>
      <c r="R5" s="1">
        <f t="shared" si="0"/>
        <v>0</v>
      </c>
      <c r="S5" s="1">
        <f t="shared" si="0"/>
        <v>0</v>
      </c>
      <c r="U5" s="2">
        <v>40</v>
      </c>
      <c r="V5" s="2">
        <v>75</v>
      </c>
      <c r="W5" s="2">
        <v>125</v>
      </c>
      <c r="X5" s="2">
        <v>10</v>
      </c>
      <c r="Y5" s="2">
        <v>20</v>
      </c>
      <c r="AA5" s="242">
        <v>331</v>
      </c>
    </row>
    <row r="6" spans="2:36" ht="29.25" customHeight="1" x14ac:dyDescent="0.4">
      <c r="B6" s="225" t="s">
        <v>5</v>
      </c>
      <c r="C6" s="212"/>
      <c r="D6" s="213"/>
      <c r="E6" s="214"/>
      <c r="F6" s="213"/>
      <c r="G6" s="224"/>
      <c r="H6" s="13"/>
      <c r="I6" s="21"/>
      <c r="J6" s="5"/>
      <c r="K6" s="5"/>
      <c r="L6" s="1">
        <f>1.5*L3</f>
        <v>1.5</v>
      </c>
      <c r="M6" s="1">
        <f t="shared" si="1"/>
        <v>0</v>
      </c>
      <c r="N6" s="1">
        <f t="shared" si="0"/>
        <v>0</v>
      </c>
      <c r="O6" s="1">
        <f t="shared" si="0"/>
        <v>0</v>
      </c>
      <c r="P6" s="1">
        <f t="shared" si="0"/>
        <v>0</v>
      </c>
      <c r="Q6" s="1">
        <f t="shared" si="0"/>
        <v>0</v>
      </c>
      <c r="R6" s="1">
        <f t="shared" si="0"/>
        <v>0</v>
      </c>
      <c r="S6" s="1">
        <f t="shared" si="0"/>
        <v>0</v>
      </c>
      <c r="AA6" s="214"/>
    </row>
    <row r="7" spans="2:36" ht="29.25" x14ac:dyDescent="0.4">
      <c r="B7" s="226" t="s">
        <v>6</v>
      </c>
      <c r="C7" s="212"/>
      <c r="D7" s="213"/>
      <c r="E7" s="214"/>
      <c r="F7" s="213"/>
      <c r="G7" s="224"/>
      <c r="H7" s="9"/>
      <c r="I7" s="19"/>
      <c r="J7" s="5"/>
      <c r="K7" s="5"/>
      <c r="L7" s="1">
        <f>1.5*L4</f>
        <v>1.5</v>
      </c>
      <c r="M7" s="1">
        <f t="shared" si="1"/>
        <v>0</v>
      </c>
      <c r="N7" s="1">
        <f t="shared" si="0"/>
        <v>0</v>
      </c>
      <c r="O7" s="1">
        <f t="shared" si="0"/>
        <v>0</v>
      </c>
      <c r="P7" s="1">
        <f t="shared" si="0"/>
        <v>0</v>
      </c>
      <c r="Q7" s="1">
        <f t="shared" si="0"/>
        <v>0</v>
      </c>
      <c r="R7" s="1">
        <f t="shared" si="0"/>
        <v>0</v>
      </c>
      <c r="S7" s="1">
        <f t="shared" si="0"/>
        <v>0</v>
      </c>
      <c r="AA7" s="214"/>
    </row>
    <row r="8" spans="2:36" ht="30" thickBot="1" x14ac:dyDescent="0.45">
      <c r="B8" s="227" t="s">
        <v>7</v>
      </c>
      <c r="C8" s="212">
        <v>20</v>
      </c>
      <c r="D8" s="213">
        <v>7</v>
      </c>
      <c r="E8" s="214"/>
      <c r="F8" s="213"/>
      <c r="G8" s="224"/>
      <c r="H8" s="10"/>
      <c r="I8" s="22"/>
      <c r="J8" s="5">
        <f>SUM(U8:Y8)</f>
        <v>30</v>
      </c>
      <c r="K8" s="5"/>
      <c r="L8" s="1">
        <f>1.5*L5</f>
        <v>7.5</v>
      </c>
      <c r="M8" s="1">
        <f t="shared" si="1"/>
        <v>150</v>
      </c>
      <c r="N8" s="1">
        <f t="shared" si="0"/>
        <v>52.5</v>
      </c>
      <c r="O8" s="1">
        <f t="shared" si="0"/>
        <v>0</v>
      </c>
      <c r="P8" s="1">
        <f t="shared" si="0"/>
        <v>0</v>
      </c>
      <c r="Q8" s="1">
        <f t="shared" si="0"/>
        <v>0</v>
      </c>
      <c r="R8" s="1">
        <f t="shared" si="0"/>
        <v>0</v>
      </c>
      <c r="S8" s="1">
        <f t="shared" si="0"/>
        <v>0</v>
      </c>
      <c r="U8" s="2">
        <v>10</v>
      </c>
      <c r="V8" s="2">
        <v>20</v>
      </c>
      <c r="AA8" s="214">
        <v>30</v>
      </c>
    </row>
    <row r="9" spans="2:36" ht="29.25" customHeight="1" x14ac:dyDescent="0.4">
      <c r="B9" s="244" t="s">
        <v>5</v>
      </c>
      <c r="C9" s="235"/>
      <c r="D9" s="236"/>
      <c r="E9" s="237"/>
      <c r="F9" s="236"/>
      <c r="G9" s="238"/>
      <c r="H9" s="14"/>
      <c r="I9" s="18"/>
      <c r="J9" s="5"/>
      <c r="K9" s="5"/>
      <c r="L9" s="1">
        <f>2*L3</f>
        <v>2</v>
      </c>
      <c r="M9" s="1">
        <f t="shared" si="1"/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1">
        <f t="shared" si="0"/>
        <v>0</v>
      </c>
      <c r="S9" s="1">
        <f t="shared" si="0"/>
        <v>0</v>
      </c>
      <c r="AA9" s="237"/>
    </row>
    <row r="10" spans="2:36" ht="29.25" x14ac:dyDescent="0.4">
      <c r="B10" s="228" t="s">
        <v>6</v>
      </c>
      <c r="C10" s="212"/>
      <c r="D10" s="213"/>
      <c r="E10" s="214"/>
      <c r="F10" s="213"/>
      <c r="G10" s="224"/>
      <c r="H10" s="9"/>
      <c r="I10" s="19"/>
      <c r="J10" s="5"/>
      <c r="K10" s="5"/>
      <c r="L10" s="1">
        <f>2*L4</f>
        <v>2</v>
      </c>
      <c r="M10" s="1">
        <f t="shared" si="1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  <c r="Q10" s="1">
        <f t="shared" si="0"/>
        <v>0</v>
      </c>
      <c r="R10" s="1">
        <f t="shared" si="0"/>
        <v>0</v>
      </c>
      <c r="S10" s="1">
        <f t="shared" si="0"/>
        <v>0</v>
      </c>
      <c r="AA10" s="214"/>
      <c r="AC10" s="2">
        <v>1</v>
      </c>
      <c r="AD10" s="2">
        <v>2</v>
      </c>
      <c r="AE10" s="2">
        <v>3</v>
      </c>
      <c r="AF10" s="2">
        <v>4</v>
      </c>
      <c r="AG10" s="2">
        <v>5</v>
      </c>
    </row>
    <row r="11" spans="2:36" ht="30" thickBot="1" x14ac:dyDescent="0.45">
      <c r="B11" s="245" t="s">
        <v>7</v>
      </c>
      <c r="C11" s="240">
        <v>15</v>
      </c>
      <c r="D11" s="241"/>
      <c r="E11" s="242"/>
      <c r="F11" s="241"/>
      <c r="G11" s="243"/>
      <c r="H11" s="15"/>
      <c r="I11" s="20"/>
      <c r="J11" s="5">
        <f>SUM(U11:Y11)</f>
        <v>15</v>
      </c>
      <c r="K11" s="5"/>
      <c r="L11" s="1">
        <f>2*L5</f>
        <v>10</v>
      </c>
      <c r="M11" s="1">
        <f t="shared" si="1"/>
        <v>150</v>
      </c>
      <c r="N11" s="1">
        <f t="shared" si="0"/>
        <v>0</v>
      </c>
      <c r="O11" s="1">
        <f t="shared" si="0"/>
        <v>0</v>
      </c>
      <c r="P11" s="1">
        <f t="shared" si="0"/>
        <v>0</v>
      </c>
      <c r="Q11" s="1">
        <f t="shared" si="0"/>
        <v>0</v>
      </c>
      <c r="R11" s="1">
        <f t="shared" si="0"/>
        <v>0</v>
      </c>
      <c r="S11" s="1">
        <f t="shared" si="0"/>
        <v>0</v>
      </c>
      <c r="U11" s="2">
        <v>15</v>
      </c>
      <c r="AA11" s="242">
        <v>15</v>
      </c>
      <c r="AB11" s="2">
        <v>1</v>
      </c>
      <c r="AD11" s="2">
        <f>AC12</f>
        <v>645</v>
      </c>
      <c r="AE11" s="2">
        <f>AC13</f>
        <v>150</v>
      </c>
      <c r="AF11" s="2">
        <f>AC14</f>
        <v>255</v>
      </c>
      <c r="AG11" s="2">
        <f>AC15</f>
        <v>255</v>
      </c>
    </row>
    <row r="12" spans="2:36" ht="29.25" customHeight="1" x14ac:dyDescent="0.4">
      <c r="B12" s="229" t="s">
        <v>5</v>
      </c>
      <c r="C12" s="212"/>
      <c r="D12" s="213">
        <v>1</v>
      </c>
      <c r="E12" s="214"/>
      <c r="F12" s="213"/>
      <c r="G12" s="224"/>
      <c r="H12" s="13"/>
      <c r="I12" s="21"/>
      <c r="J12" s="5"/>
      <c r="K12" s="5"/>
      <c r="L12" s="1">
        <f>5*L3</f>
        <v>5</v>
      </c>
      <c r="M12" s="1">
        <f t="shared" si="1"/>
        <v>0</v>
      </c>
      <c r="N12" s="1">
        <f t="shared" si="0"/>
        <v>5</v>
      </c>
      <c r="O12" s="1">
        <f t="shared" si="0"/>
        <v>0</v>
      </c>
      <c r="P12" s="1">
        <f t="shared" si="0"/>
        <v>0</v>
      </c>
      <c r="Q12" s="1">
        <f t="shared" si="0"/>
        <v>0</v>
      </c>
      <c r="R12" s="1">
        <f t="shared" si="0"/>
        <v>0</v>
      </c>
      <c r="S12" s="1">
        <f t="shared" si="0"/>
        <v>0</v>
      </c>
      <c r="AA12" s="214"/>
      <c r="AB12" s="2">
        <v>2</v>
      </c>
      <c r="AC12" s="2">
        <f>Mergers!D5</f>
        <v>645</v>
      </c>
      <c r="AE12" s="2">
        <f>AD13</f>
        <v>150</v>
      </c>
      <c r="AF12" s="2">
        <f>AD14</f>
        <v>390</v>
      </c>
      <c r="AG12" s="2">
        <f>AD15</f>
        <v>390</v>
      </c>
    </row>
    <row r="13" spans="2:36" ht="29.25" x14ac:dyDescent="0.4">
      <c r="B13" s="230" t="s">
        <v>6</v>
      </c>
      <c r="C13" s="212"/>
      <c r="D13" s="213">
        <v>6</v>
      </c>
      <c r="E13" s="214"/>
      <c r="F13" s="213"/>
      <c r="G13" s="224"/>
      <c r="H13" s="9"/>
      <c r="I13" s="19"/>
      <c r="J13" s="5"/>
      <c r="K13" s="5"/>
      <c r="L13" s="1">
        <f>5*L4</f>
        <v>5</v>
      </c>
      <c r="M13" s="1">
        <f t="shared" si="1"/>
        <v>0</v>
      </c>
      <c r="N13" s="1">
        <f t="shared" si="0"/>
        <v>30</v>
      </c>
      <c r="O13" s="1">
        <f t="shared" si="0"/>
        <v>0</v>
      </c>
      <c r="P13" s="1">
        <f t="shared" si="0"/>
        <v>0</v>
      </c>
      <c r="Q13" s="1">
        <f t="shared" si="0"/>
        <v>0</v>
      </c>
      <c r="R13" s="1">
        <f t="shared" si="0"/>
        <v>0</v>
      </c>
      <c r="S13" s="1">
        <f t="shared" si="0"/>
        <v>0</v>
      </c>
      <c r="AA13" s="214"/>
      <c r="AB13" s="2">
        <v>3</v>
      </c>
      <c r="AC13" s="2">
        <f>Mergers!D6</f>
        <v>150</v>
      </c>
      <c r="AD13" s="2">
        <f>Mergers!F6</f>
        <v>150</v>
      </c>
      <c r="AF13" s="2">
        <f>AE14</f>
        <v>600</v>
      </c>
      <c r="AG13" s="2">
        <f>AE15</f>
        <v>600</v>
      </c>
    </row>
    <row r="14" spans="2:36" ht="30" thickBot="1" x14ac:dyDescent="0.45">
      <c r="B14" s="231" t="s">
        <v>7</v>
      </c>
      <c r="C14" s="212"/>
      <c r="D14" s="213">
        <v>4</v>
      </c>
      <c r="E14" s="214"/>
      <c r="F14" s="213"/>
      <c r="G14" s="224"/>
      <c r="H14" s="10"/>
      <c r="I14" s="22"/>
      <c r="J14" s="5">
        <f>SUM(U14:Y14)</f>
        <v>10</v>
      </c>
      <c r="K14" s="5"/>
      <c r="L14" s="1">
        <f>5*L5</f>
        <v>25</v>
      </c>
      <c r="M14" s="1">
        <f t="shared" si="1"/>
        <v>0</v>
      </c>
      <c r="N14" s="1">
        <f t="shared" si="0"/>
        <v>100</v>
      </c>
      <c r="O14" s="1">
        <f t="shared" si="0"/>
        <v>0</v>
      </c>
      <c r="P14" s="1">
        <f t="shared" si="0"/>
        <v>0</v>
      </c>
      <c r="Q14" s="1">
        <f t="shared" si="0"/>
        <v>0</v>
      </c>
      <c r="R14" s="1">
        <f t="shared" si="0"/>
        <v>0</v>
      </c>
      <c r="S14" s="1">
        <f t="shared" si="0"/>
        <v>0</v>
      </c>
      <c r="V14" s="2">
        <v>5</v>
      </c>
      <c r="W14" s="2">
        <v>5</v>
      </c>
      <c r="AA14" s="214">
        <v>10</v>
      </c>
      <c r="AB14" s="2">
        <v>4</v>
      </c>
      <c r="AC14" s="2">
        <f>Mergers!D7</f>
        <v>255</v>
      </c>
      <c r="AD14" s="2">
        <f>Mergers!F7</f>
        <v>390</v>
      </c>
      <c r="AE14" s="2">
        <f>Mergers!H7</f>
        <v>600</v>
      </c>
      <c r="AG14" s="2">
        <f>AF15</f>
        <v>60</v>
      </c>
    </row>
    <row r="15" spans="2:36" ht="30" thickBot="1" x14ac:dyDescent="0.45">
      <c r="B15" s="246" t="s">
        <v>1</v>
      </c>
      <c r="C15" s="247">
        <v>75</v>
      </c>
      <c r="D15" s="248"/>
      <c r="E15" s="249"/>
      <c r="F15" s="248"/>
      <c r="G15" s="250"/>
      <c r="H15" s="29"/>
      <c r="I15" s="30"/>
      <c r="J15" s="5">
        <f>SUM(J5:J14)</f>
        <v>325</v>
      </c>
      <c r="K15" s="5"/>
      <c r="L15" s="1">
        <v>2</v>
      </c>
      <c r="M15" s="1">
        <f t="shared" si="1"/>
        <v>150</v>
      </c>
      <c r="N15" s="1">
        <f t="shared" si="0"/>
        <v>0</v>
      </c>
      <c r="O15" s="1">
        <f t="shared" si="0"/>
        <v>0</v>
      </c>
      <c r="P15" s="1">
        <f t="shared" si="0"/>
        <v>0</v>
      </c>
      <c r="Q15" s="1">
        <f t="shared" si="0"/>
        <v>0</v>
      </c>
      <c r="R15" s="1">
        <f t="shared" si="0"/>
        <v>0</v>
      </c>
      <c r="S15" s="1">
        <f t="shared" si="0"/>
        <v>0</v>
      </c>
      <c r="AA15" s="249">
        <v>386</v>
      </c>
      <c r="AB15" s="2">
        <v>5</v>
      </c>
      <c r="AC15" s="2">
        <f>Mergers!D8</f>
        <v>255</v>
      </c>
      <c r="AD15" s="2">
        <f>Mergers!F8</f>
        <v>390</v>
      </c>
      <c r="AE15" s="2">
        <f>Mergers!H8</f>
        <v>600</v>
      </c>
      <c r="AF15" s="2">
        <f>Mergers!J8</f>
        <v>60</v>
      </c>
    </row>
    <row r="16" spans="2:36" ht="29.25" x14ac:dyDescent="0.4">
      <c r="B16" s="232" t="s">
        <v>9</v>
      </c>
      <c r="C16" s="212">
        <v>4</v>
      </c>
      <c r="D16" s="213">
        <v>3</v>
      </c>
      <c r="E16" s="214"/>
      <c r="F16" s="213"/>
      <c r="G16" s="224"/>
      <c r="H16" s="27"/>
      <c r="I16" s="28"/>
      <c r="J16" s="5"/>
      <c r="K16" s="5"/>
      <c r="L16" s="1"/>
      <c r="M16" s="1"/>
      <c r="N16" s="1"/>
      <c r="O16" s="1"/>
      <c r="P16" s="1"/>
      <c r="Q16" s="1"/>
      <c r="R16" s="1"/>
      <c r="S16" s="1"/>
      <c r="AA16" s="214">
        <v>2</v>
      </c>
      <c r="AC16" s="2">
        <f>IF(C16&gt;0,VLOOKUP(C16,AB$11:AC$15,2)+VLOOKUP(C16,$AI$16:$AJ$20,2),0)</f>
        <v>305</v>
      </c>
      <c r="AD16" s="2">
        <f>IF(D16&gt;0,VLOOKUP(D16,AB$11:AD$15,3)+VLOOKUP(D16,$AI$16:$AJ$20,2),0)</f>
        <v>300</v>
      </c>
      <c r="AE16" s="2">
        <f>IF(E16&gt;0,VLOOKUP(E16,AB$11:AE$15,4)+VLOOKUP(E16,$AI$16:$AJ$20,2),0)</f>
        <v>0</v>
      </c>
      <c r="AF16" s="2">
        <f>IF(F16&gt;0,VLOOKUP(F16,AB$11:AF$15,5)+VLOOKUP(F16,$AI$16:$AJ$20,2),0)</f>
        <v>0</v>
      </c>
      <c r="AG16" s="2">
        <f>IF(G16&gt;0,VLOOKUP(G16,AB$11:AG$15,6)+VLOOKUP(G16,$AI$16:$AJ$20,2),0)</f>
        <v>0</v>
      </c>
      <c r="AI16" s="2">
        <v>1</v>
      </c>
      <c r="AJ16" s="2">
        <v>170</v>
      </c>
    </row>
    <row r="17" spans="2:36" ht="30" thickBot="1" x14ac:dyDescent="0.45">
      <c r="B17" s="265" t="s">
        <v>10</v>
      </c>
      <c r="C17" s="212">
        <v>5</v>
      </c>
      <c r="D17" s="213"/>
      <c r="E17" s="214"/>
      <c r="F17" s="213"/>
      <c r="G17" s="224"/>
      <c r="H17" s="11"/>
      <c r="I17" s="23"/>
      <c r="J17" s="5"/>
      <c r="K17" s="5"/>
      <c r="L17" s="1"/>
      <c r="M17" s="1"/>
      <c r="N17" s="1"/>
      <c r="O17" s="1"/>
      <c r="P17" s="1"/>
      <c r="Q17" s="1"/>
      <c r="R17" s="1"/>
      <c r="S17" s="1"/>
      <c r="AA17" s="214">
        <v>1</v>
      </c>
      <c r="AC17" s="2">
        <f>IF(C17&gt;0,VLOOKUP(C17,AB$11:AC$15,2)+VLOOKUP(C17,$AI$16:$AJ$20,2),0)</f>
        <v>355</v>
      </c>
      <c r="AD17" s="2">
        <f>IF(D17&gt;0,VLOOKUP(D17,AB$11:AD$15,3)+VLOOKUP(D17,$AI$16:$AJ$20,2),0)</f>
        <v>0</v>
      </c>
      <c r="AE17" s="2">
        <f>IF(E17&gt;0,VLOOKUP(E17,AB$11:AE$15,4)+VLOOKUP(E17,$AI$16:$AJ$20,2),0)</f>
        <v>0</v>
      </c>
      <c r="AF17" s="2">
        <f>IF(F17&gt;0,VLOOKUP(F17,AB$11:AF$15,5)+VLOOKUP(F17,$AI$16:$AJ$20,2),0)</f>
        <v>0</v>
      </c>
      <c r="AG17" s="2">
        <f>IF(G17&gt;0,VLOOKUP(G17,AB$11:AG$15,6)+VLOOKUP(G17,$AI$16:$AJ$20,2),0)</f>
        <v>0</v>
      </c>
      <c r="AI17" s="2">
        <v>2</v>
      </c>
      <c r="AJ17" s="2">
        <v>260</v>
      </c>
    </row>
    <row r="18" spans="2:36" ht="29.25" x14ac:dyDescent="0.4">
      <c r="B18" s="266" t="s">
        <v>70</v>
      </c>
      <c r="C18" s="212"/>
      <c r="D18" s="213"/>
      <c r="E18" s="214"/>
      <c r="F18" s="213"/>
      <c r="G18" s="224"/>
      <c r="H18" s="263"/>
      <c r="I18" s="264"/>
      <c r="J18" s="5"/>
      <c r="K18" s="5"/>
      <c r="L18" s="1"/>
      <c r="M18" s="1"/>
      <c r="N18" s="1"/>
      <c r="O18" s="1"/>
      <c r="P18" s="1"/>
      <c r="Q18" s="1"/>
      <c r="R18" s="1"/>
      <c r="S18" s="1"/>
      <c r="AA18" s="214">
        <v>4</v>
      </c>
      <c r="AC18" s="2">
        <f>IF(C18&gt;0,VLOOKUP(C18,AB$11:AC$15,2)+VLOOKUP(C18,$AI$16:$AJ$20,2),0)</f>
        <v>0</v>
      </c>
      <c r="AD18" s="2">
        <f>IF(D18&gt;0,VLOOKUP(D18,AB$11:AD$15,3)+VLOOKUP(D18,$AI$16:$AJ$20,2),0)</f>
        <v>0</v>
      </c>
      <c r="AE18" s="2">
        <f>IF(E18&gt;0,VLOOKUP(E18,AB$11:AE$15,4)+VLOOKUP(E18,$AI$16:$AJ$20,2),0)</f>
        <v>0</v>
      </c>
      <c r="AF18" s="2">
        <f>IF(F18&gt;0,VLOOKUP(F18,AB$11:AF$15,5)+VLOOKUP(F18,$AI$16:$AJ$20,2),0)</f>
        <v>0</v>
      </c>
      <c r="AG18" s="2">
        <f>IF(G18&gt;0,VLOOKUP(G18,AB$11:AG$15,6)+VLOOKUP(G18,$AI$16:$AJ$20,2),0)</f>
        <v>0</v>
      </c>
      <c r="AI18" s="2">
        <v>3</v>
      </c>
      <c r="AJ18" s="2">
        <v>150</v>
      </c>
    </row>
    <row r="19" spans="2:36" ht="30" thickBot="1" x14ac:dyDescent="0.45">
      <c r="B19" s="267" t="s">
        <v>71</v>
      </c>
      <c r="C19" s="215"/>
      <c r="D19" s="216"/>
      <c r="E19" s="217"/>
      <c r="F19" s="216"/>
      <c r="G19" s="233"/>
      <c r="H19" s="263"/>
      <c r="I19" s="264"/>
      <c r="J19" s="5"/>
      <c r="K19" s="5"/>
      <c r="L19" s="1"/>
      <c r="M19" s="1"/>
      <c r="N19" s="1"/>
      <c r="O19" s="1"/>
      <c r="P19" s="1"/>
      <c r="Q19" s="1"/>
      <c r="R19" s="1"/>
      <c r="S19" s="1"/>
      <c r="AA19" s="217">
        <v>5</v>
      </c>
      <c r="AC19" s="2">
        <f>IF(C19&gt;0,VLOOKUP(C19,AB$11:AC$15,2)+VLOOKUP(C19,$AI$16:$AJ$20,2),0)</f>
        <v>0</v>
      </c>
      <c r="AD19" s="2">
        <f>IF(D19&gt;0,VLOOKUP(D19,AB$11:AD$15,3)+VLOOKUP(D19,$AI$16:$AJ$20,2),0)</f>
        <v>0</v>
      </c>
      <c r="AE19" s="2">
        <f>IF(E19&gt;0,VLOOKUP(E19,AB$11:AE$15,4)+VLOOKUP(E19,$AI$16:$AJ$20,2),0)</f>
        <v>0</v>
      </c>
      <c r="AF19" s="2">
        <f>IF(F19&gt;0,VLOOKUP(F19,AB$11:AF$15,5)+VLOOKUP(F19,$AI$16:$AJ$20,2),0)</f>
        <v>0</v>
      </c>
      <c r="AG19" s="2">
        <f>IF(G19&gt;0,VLOOKUP(G19,AB$11:AG$15,6)+VLOOKUP(G19,$AI$16:$AJ$20,2),0)</f>
        <v>0</v>
      </c>
      <c r="AI19" s="2">
        <v>4</v>
      </c>
      <c r="AJ19" s="2">
        <v>50</v>
      </c>
    </row>
    <row r="20" spans="2:36" ht="29.25" x14ac:dyDescent="0.4">
      <c r="B20" s="280" t="s">
        <v>4</v>
      </c>
      <c r="C20" s="251">
        <f>IF(M20&gt;0,M20,"")</f>
        <v>490</v>
      </c>
      <c r="D20" s="252">
        <f t="shared" ref="D20:I20" si="2">IF(N20&gt;0,N20,"")</f>
        <v>345.5</v>
      </c>
      <c r="E20" s="253" t="str">
        <f t="shared" si="2"/>
        <v/>
      </c>
      <c r="F20" s="252" t="str">
        <f t="shared" si="2"/>
        <v/>
      </c>
      <c r="G20" s="254" t="str">
        <f t="shared" si="2"/>
        <v/>
      </c>
      <c r="H20" s="16" t="str">
        <f t="shared" si="2"/>
        <v/>
      </c>
      <c r="I20" s="24" t="str">
        <f t="shared" si="2"/>
        <v/>
      </c>
      <c r="J20" s="5"/>
      <c r="K20" s="5"/>
      <c r="L20" s="1" t="s">
        <v>2</v>
      </c>
      <c r="M20" s="1">
        <f>SUM(M3:M15)</f>
        <v>490</v>
      </c>
      <c r="N20" s="1">
        <f t="shared" ref="N20:S20" si="3">SUM(N3:N15)</f>
        <v>345.5</v>
      </c>
      <c r="O20" s="1">
        <f t="shared" si="3"/>
        <v>0</v>
      </c>
      <c r="P20" s="1">
        <f t="shared" si="3"/>
        <v>0</v>
      </c>
      <c r="Q20" s="1">
        <f t="shared" si="3"/>
        <v>0</v>
      </c>
      <c r="R20" s="1">
        <f t="shared" si="3"/>
        <v>0</v>
      </c>
      <c r="S20" s="1">
        <f t="shared" si="3"/>
        <v>0</v>
      </c>
      <c r="T20" s="2">
        <f>MAX(C20:J20)</f>
        <v>490</v>
      </c>
      <c r="U20" s="2">
        <f>MIN(C20:J20)</f>
        <v>345.5</v>
      </c>
      <c r="AC20" s="2">
        <f>M21</f>
        <v>170</v>
      </c>
      <c r="AD20" s="2">
        <f t="shared" ref="AD20:AG20" si="4">N21</f>
        <v>260</v>
      </c>
      <c r="AE20" s="2">
        <f t="shared" si="4"/>
        <v>150</v>
      </c>
      <c r="AF20" s="2">
        <f t="shared" si="4"/>
        <v>50</v>
      </c>
      <c r="AG20" s="2">
        <f t="shared" si="4"/>
        <v>100</v>
      </c>
      <c r="AI20" s="2">
        <v>5</v>
      </c>
      <c r="AJ20" s="2">
        <v>100</v>
      </c>
    </row>
    <row r="21" spans="2:36" ht="29.25" x14ac:dyDescent="0.4">
      <c r="B21" s="281" t="s">
        <v>3</v>
      </c>
      <c r="C21" s="255">
        <f>AC21</f>
        <v>830</v>
      </c>
      <c r="D21" s="256">
        <f t="shared" ref="D21:G21" si="5">AD21</f>
        <v>560</v>
      </c>
      <c r="E21" s="256">
        <f t="shared" si="5"/>
        <v>150</v>
      </c>
      <c r="F21" s="256">
        <f t="shared" si="5"/>
        <v>50</v>
      </c>
      <c r="G21" s="224">
        <f t="shared" si="5"/>
        <v>100</v>
      </c>
      <c r="H21" s="218">
        <f t="shared" ref="H21:I21" si="6">R21+IF(H16&gt;0,CHOOSE(H16,$M21,$N21,$O21,$P21,$Q21,$R21,$S21),0)++IF(H17&gt;0,CHOOSE(H17,$M21,$N21,$O21,$P21,$Q21,$R21,$S21),0)</f>
        <v>200</v>
      </c>
      <c r="I21" s="25">
        <f t="shared" si="6"/>
        <v>55</v>
      </c>
      <c r="J21" s="5"/>
      <c r="K21" s="5"/>
      <c r="L21" s="5"/>
      <c r="M21" s="7">
        <v>170</v>
      </c>
      <c r="N21" s="7">
        <v>260</v>
      </c>
      <c r="O21" s="7">
        <v>150</v>
      </c>
      <c r="P21" s="7">
        <v>50</v>
      </c>
      <c r="Q21" s="7">
        <v>100</v>
      </c>
      <c r="R21" s="7">
        <v>200</v>
      </c>
      <c r="S21" s="8">
        <v>55</v>
      </c>
      <c r="AC21" s="2">
        <f>SUM(AC16:AC20)</f>
        <v>830</v>
      </c>
      <c r="AD21" s="2">
        <f t="shared" ref="AD21:AG21" si="7">SUM(AD16:AD20)</f>
        <v>560</v>
      </c>
      <c r="AE21" s="2">
        <f t="shared" si="7"/>
        <v>150</v>
      </c>
      <c r="AF21" s="2">
        <f t="shared" si="7"/>
        <v>50</v>
      </c>
      <c r="AG21" s="2">
        <f t="shared" si="7"/>
        <v>100</v>
      </c>
    </row>
    <row r="22" spans="2:36" ht="29.25" x14ac:dyDescent="0.4">
      <c r="B22" s="282" t="s">
        <v>11</v>
      </c>
      <c r="C22" s="255">
        <f>IF(M20&gt;0,C20-C21,"")</f>
        <v>-340</v>
      </c>
      <c r="D22" s="256">
        <f t="shared" ref="D22:I22" si="8">IF(N20&gt;0,D20-D21,"")</f>
        <v>-214.5</v>
      </c>
      <c r="E22" s="257" t="str">
        <f t="shared" si="8"/>
        <v/>
      </c>
      <c r="F22" s="256" t="str">
        <f t="shared" si="8"/>
        <v/>
      </c>
      <c r="G22" s="258" t="str">
        <f t="shared" si="8"/>
        <v/>
      </c>
      <c r="H22" s="31" t="str">
        <f t="shared" si="8"/>
        <v/>
      </c>
      <c r="I22" s="32" t="str">
        <f t="shared" si="8"/>
        <v/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2">
        <f>MAX(C22:J22)</f>
        <v>-214.5</v>
      </c>
      <c r="U22" s="2">
        <f>MIN(C22:J22)</f>
        <v>-340</v>
      </c>
    </row>
    <row r="23" spans="2:36" ht="30" thickBot="1" x14ac:dyDescent="0.45">
      <c r="B23" s="283" t="s">
        <v>12</v>
      </c>
      <c r="C23" s="259">
        <f>IF(M20&gt;0,C22/C21,"")</f>
        <v>-0.40963855421686746</v>
      </c>
      <c r="D23" s="260">
        <f t="shared" ref="D23:I23" si="9">IF(N20&gt;0,D22/D21,"")</f>
        <v>-0.38303571428571431</v>
      </c>
      <c r="E23" s="261" t="str">
        <f t="shared" si="9"/>
        <v/>
      </c>
      <c r="F23" s="260" t="str">
        <f t="shared" si="9"/>
        <v/>
      </c>
      <c r="G23" s="262" t="str">
        <f t="shared" si="9"/>
        <v/>
      </c>
      <c r="H23" s="33" t="str">
        <f t="shared" si="9"/>
        <v/>
      </c>
      <c r="I23" s="33" t="str">
        <f t="shared" si="9"/>
        <v/>
      </c>
      <c r="J23" s="34"/>
      <c r="K23" s="5"/>
      <c r="L23" s="5"/>
      <c r="M23" s="5"/>
      <c r="N23" s="5"/>
      <c r="O23" s="5"/>
      <c r="P23" s="5"/>
      <c r="Q23" s="5"/>
      <c r="R23" s="5"/>
      <c r="S23" s="5"/>
      <c r="T23" s="2">
        <f>MAX(C23:J23)</f>
        <v>-0.38303571428571431</v>
      </c>
      <c r="U23" s="2">
        <f>MIN(C23:J23)</f>
        <v>-0.40963855421686746</v>
      </c>
    </row>
    <row r="24" spans="2:36" ht="30" thickBot="1" x14ac:dyDescent="0.45">
      <c r="B24" s="283" t="s">
        <v>80</v>
      </c>
      <c r="C24" s="275">
        <f>SUM(C20:J20)</f>
        <v>835.5</v>
      </c>
      <c r="D24" s="276"/>
      <c r="E24" s="277" t="s">
        <v>82</v>
      </c>
      <c r="F24" s="278"/>
      <c r="G24" s="279">
        <f>C24/C25</f>
        <v>0.31828571428571428</v>
      </c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2:36" ht="30" thickBot="1" x14ac:dyDescent="0.45">
      <c r="B25" s="283" t="s">
        <v>81</v>
      </c>
      <c r="C25" s="273">
        <v>2625</v>
      </c>
      <c r="D25" s="272"/>
      <c r="E25" s="274"/>
      <c r="F25" s="260"/>
      <c r="G25" s="262"/>
    </row>
  </sheetData>
  <phoneticPr fontId="0" type="noConversion"/>
  <conditionalFormatting sqref="S22 Q3:Q19 S3:S19 Q22">
    <cfRule type="cellIs" dxfId="188" priority="37" stopIfTrue="1" operator="equal">
      <formula>"Fell"</formula>
    </cfRule>
  </conditionalFormatting>
  <conditionalFormatting sqref="G3:G13">
    <cfRule type="cellIs" dxfId="187" priority="38" stopIfTrue="1" operator="equal">
      <formula>"1st"</formula>
    </cfRule>
  </conditionalFormatting>
  <conditionalFormatting sqref="C20:J20 J22">
    <cfRule type="cellIs" dxfId="186" priority="39" stopIfTrue="1" operator="equal">
      <formula>$T$20</formula>
    </cfRule>
    <cfRule type="cellIs" dxfId="185" priority="40" stopIfTrue="1" operator="equal">
      <formula>$U$20</formula>
    </cfRule>
  </conditionalFormatting>
  <conditionalFormatting sqref="C22:I22">
    <cfRule type="cellIs" dxfId="184" priority="41" stopIfTrue="1" operator="equal">
      <formula>$T$22</formula>
    </cfRule>
    <cfRule type="cellIs" dxfId="183" priority="42" stopIfTrue="1" operator="equal">
      <formula>$U$22</formula>
    </cfRule>
  </conditionalFormatting>
  <conditionalFormatting sqref="C23:J23">
    <cfRule type="cellIs" dxfId="182" priority="43" stopIfTrue="1" operator="equal">
      <formula>$T$23</formula>
    </cfRule>
    <cfRule type="cellIs" dxfId="181" priority="44" stopIfTrue="1" operator="equal">
      <formula>$U$23</formula>
    </cfRule>
  </conditionalFormatting>
  <conditionalFormatting sqref="G3:G14">
    <cfRule type="cellIs" dxfId="180" priority="36" stopIfTrue="1" operator="equal">
      <formula>"1st"</formula>
    </cfRule>
  </conditionalFormatting>
  <conditionalFormatting sqref="C20:G20">
    <cfRule type="cellIs" dxfId="179" priority="34" stopIfTrue="1" operator="equal">
      <formula>$T$20</formula>
    </cfRule>
    <cfRule type="cellIs" dxfId="178" priority="35" stopIfTrue="1" operator="equal">
      <formula>$U$20</formula>
    </cfRule>
  </conditionalFormatting>
  <conditionalFormatting sqref="C22:G22">
    <cfRule type="cellIs" dxfId="177" priority="32" stopIfTrue="1" operator="equal">
      <formula>$T$22</formula>
    </cfRule>
    <cfRule type="cellIs" dxfId="176" priority="33" stopIfTrue="1" operator="equal">
      <formula>$U$22</formula>
    </cfRule>
  </conditionalFormatting>
  <conditionalFormatting sqref="C23:G23">
    <cfRule type="cellIs" dxfId="175" priority="30" stopIfTrue="1" operator="equal">
      <formula>$T$23</formula>
    </cfRule>
    <cfRule type="cellIs" dxfId="174" priority="31" stopIfTrue="1" operator="equal">
      <formula>$U$23</formula>
    </cfRule>
  </conditionalFormatting>
  <conditionalFormatting sqref="G3:G14">
    <cfRule type="cellIs" dxfId="173" priority="29" stopIfTrue="1" operator="equal">
      <formula>"1st"</formula>
    </cfRule>
  </conditionalFormatting>
  <conditionalFormatting sqref="C20:G20">
    <cfRule type="cellIs" dxfId="172" priority="27" stopIfTrue="1" operator="equal">
      <formula>$T$20</formula>
    </cfRule>
    <cfRule type="cellIs" dxfId="171" priority="28" stopIfTrue="1" operator="equal">
      <formula>$U$20</formula>
    </cfRule>
  </conditionalFormatting>
  <conditionalFormatting sqref="C22:G22">
    <cfRule type="cellIs" dxfId="170" priority="25" stopIfTrue="1" operator="equal">
      <formula>$T$22</formula>
    </cfRule>
    <cfRule type="cellIs" dxfId="169" priority="26" stopIfTrue="1" operator="equal">
      <formula>$U$22</formula>
    </cfRule>
  </conditionalFormatting>
  <conditionalFormatting sqref="C23:G23">
    <cfRule type="cellIs" dxfId="168" priority="23" stopIfTrue="1" operator="equal">
      <formula>$T$23</formula>
    </cfRule>
    <cfRule type="cellIs" dxfId="167" priority="24" stopIfTrue="1" operator="equal">
      <formula>$U$23</formula>
    </cfRule>
  </conditionalFormatting>
  <conditionalFormatting sqref="G16:G17">
    <cfRule type="cellIs" dxfId="166" priority="22" stopIfTrue="1" operator="equal">
      <formula>"1st"</formula>
    </cfRule>
  </conditionalFormatting>
  <conditionalFormatting sqref="G15">
    <cfRule type="cellIs" dxfId="165" priority="21" stopIfTrue="1" operator="equal">
      <formula>"1st"</formula>
    </cfRule>
  </conditionalFormatting>
  <conditionalFormatting sqref="G18:G19">
    <cfRule type="cellIs" dxfId="164" priority="20" stopIfTrue="1" operator="equal">
      <formula>"1st"</formula>
    </cfRule>
  </conditionalFormatting>
  <conditionalFormatting sqref="C24:G24">
    <cfRule type="cellIs" dxfId="163" priority="18" stopIfTrue="1" operator="equal">
      <formula>$T$23</formula>
    </cfRule>
    <cfRule type="cellIs" dxfId="162" priority="19" stopIfTrue="1" operator="equal">
      <formula>$U$23</formula>
    </cfRule>
  </conditionalFormatting>
  <conditionalFormatting sqref="C24:G24">
    <cfRule type="cellIs" dxfId="161" priority="16" stopIfTrue="1" operator="equal">
      <formula>$T$23</formula>
    </cfRule>
    <cfRule type="cellIs" dxfId="160" priority="17" stopIfTrue="1" operator="equal">
      <formula>$U$23</formula>
    </cfRule>
  </conditionalFormatting>
  <conditionalFormatting sqref="C24:G24">
    <cfRule type="cellIs" dxfId="159" priority="14" stopIfTrue="1" operator="equal">
      <formula>$T$23</formula>
    </cfRule>
    <cfRule type="cellIs" dxfId="158" priority="15" stopIfTrue="1" operator="equal">
      <formula>$U$23</formula>
    </cfRule>
  </conditionalFormatting>
  <conditionalFormatting sqref="C25">
    <cfRule type="cellIs" dxfId="157" priority="12" stopIfTrue="1" operator="equal">
      <formula>$T$23</formula>
    </cfRule>
    <cfRule type="cellIs" dxfId="156" priority="13" stopIfTrue="1" operator="equal">
      <formula>$U$23</formula>
    </cfRule>
  </conditionalFormatting>
  <conditionalFormatting sqref="C25">
    <cfRule type="cellIs" dxfId="155" priority="10" stopIfTrue="1" operator="equal">
      <formula>$T$23</formula>
    </cfRule>
    <cfRule type="cellIs" dxfId="154" priority="11" stopIfTrue="1" operator="equal">
      <formula>$U$23</formula>
    </cfRule>
  </conditionalFormatting>
  <conditionalFormatting sqref="C25">
    <cfRule type="cellIs" dxfId="153" priority="8" stopIfTrue="1" operator="equal">
      <formula>$T$23</formula>
    </cfRule>
    <cfRule type="cellIs" dxfId="152" priority="9" stopIfTrue="1" operator="equal">
      <formula>$U$23</formula>
    </cfRule>
  </conditionalFormatting>
  <conditionalFormatting sqref="D25:G25">
    <cfRule type="cellIs" dxfId="151" priority="6" stopIfTrue="1" operator="equal">
      <formula>$T$23</formula>
    </cfRule>
    <cfRule type="cellIs" dxfId="150" priority="7" stopIfTrue="1" operator="equal">
      <formula>$U$23</formula>
    </cfRule>
  </conditionalFormatting>
  <conditionalFormatting sqref="D25:G25">
    <cfRule type="cellIs" dxfId="149" priority="4" stopIfTrue="1" operator="equal">
      <formula>$T$23</formula>
    </cfRule>
    <cfRule type="cellIs" dxfId="148" priority="5" stopIfTrue="1" operator="equal">
      <formula>$U$23</formula>
    </cfRule>
  </conditionalFormatting>
  <conditionalFormatting sqref="D25:G25">
    <cfRule type="cellIs" dxfId="147" priority="2" stopIfTrue="1" operator="equal">
      <formula>$T$23</formula>
    </cfRule>
    <cfRule type="cellIs" dxfId="146" priority="3" stopIfTrue="1" operator="equal">
      <formula>$U$23</formula>
    </cfRule>
  </conditionalFormatting>
  <conditionalFormatting sqref="G21">
    <cfRule type="cellIs" dxfId="145" priority="1" stopIfTrue="1" operator="equal">
      <formula>"1st"</formula>
    </cfRule>
  </conditionalFormatting>
  <pageMargins left="0.75" right="0.75" top="1" bottom="1" header="0.5" footer="0.5"/>
  <pageSetup orientation="portrait" r:id="rId1"/>
  <headerFooter alignWithMargins="0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9"/>
  <sheetViews>
    <sheetView showGridLines="0" showRowColHeaders="0" topLeftCell="A82" zoomScale="191" zoomScaleNormal="191" workbookViewId="0">
      <selection activeCell="A93" sqref="A93"/>
    </sheetView>
  </sheetViews>
  <sheetFormatPr defaultColWidth="9.140625" defaultRowHeight="12.75" x14ac:dyDescent="0.2"/>
  <cols>
    <col min="1" max="1" width="2.5703125" style="51" customWidth="1"/>
    <col min="2" max="2" width="5.7109375" style="51" customWidth="1"/>
    <col min="3" max="3" width="7" style="51" customWidth="1"/>
    <col min="4" max="4" width="6" style="51" customWidth="1"/>
    <col min="5" max="5" width="7" style="51" customWidth="1"/>
    <col min="6" max="6" width="6" style="51" customWidth="1"/>
    <col min="7" max="7" width="7" style="51" customWidth="1"/>
    <col min="8" max="8" width="6" style="51" customWidth="1"/>
    <col min="9" max="9" width="7" style="51" customWidth="1"/>
    <col min="10" max="10" width="6" style="51" customWidth="1"/>
    <col min="11" max="11" width="7" style="51" customWidth="1"/>
    <col min="12" max="12" width="6" style="51" customWidth="1"/>
    <col min="13" max="13" width="7" style="51" customWidth="1"/>
    <col min="14" max="14" width="6" style="51" customWidth="1"/>
    <col min="15" max="15" width="7" style="51" customWidth="1"/>
    <col min="16" max="16" width="6" style="51" customWidth="1"/>
    <col min="17" max="17" width="5.5703125" style="51" customWidth="1"/>
    <col min="18" max="18" width="5.140625" style="51" customWidth="1"/>
    <col min="19" max="16384" width="9.140625" style="51"/>
  </cols>
  <sheetData>
    <row r="1" spans="2:37" ht="24" thickBot="1" x14ac:dyDescent="0.4">
      <c r="B1" s="85" t="str">
        <f>"Value Creation in Mergers ("&amp;TEXT(J63,"##%")&amp;" of the time)"</f>
        <v>Value Creation in Mergers (72% of the time)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 t="s">
        <v>52</v>
      </c>
      <c r="N1" s="52"/>
    </row>
    <row r="2" spans="2:37" ht="18.75" customHeight="1" thickTop="1" x14ac:dyDescent="0.35">
      <c r="B2" s="101"/>
      <c r="C2" s="96">
        <v>1</v>
      </c>
      <c r="D2" s="88"/>
      <c r="E2" s="89">
        <f>C2+1</f>
        <v>2</v>
      </c>
      <c r="F2" s="88"/>
      <c r="G2" s="89">
        <f>E2+1</f>
        <v>3</v>
      </c>
      <c r="H2" s="88"/>
      <c r="I2" s="89">
        <f>G2+1</f>
        <v>4</v>
      </c>
      <c r="J2" s="287"/>
      <c r="K2" s="290">
        <f>I2+1</f>
        <v>5</v>
      </c>
      <c r="L2" s="90"/>
      <c r="M2" s="71">
        <f>K2+1</f>
        <v>6</v>
      </c>
      <c r="N2" s="72"/>
      <c r="O2" s="73">
        <f>M2+1</f>
        <v>7</v>
      </c>
      <c r="P2" s="74"/>
      <c r="W2" s="55">
        <v>1</v>
      </c>
      <c r="X2" s="55">
        <v>2</v>
      </c>
      <c r="Y2" s="55">
        <v>3</v>
      </c>
      <c r="Z2" s="55">
        <v>4</v>
      </c>
      <c r="AA2" s="55">
        <v>5</v>
      </c>
      <c r="AB2" s="55">
        <v>6</v>
      </c>
      <c r="AC2" s="55">
        <v>7</v>
      </c>
      <c r="AE2" s="55">
        <v>1</v>
      </c>
      <c r="AF2" s="55">
        <v>2</v>
      </c>
      <c r="AG2" s="55">
        <v>3</v>
      </c>
      <c r="AH2" s="55">
        <v>4</v>
      </c>
      <c r="AI2" s="55">
        <v>5</v>
      </c>
      <c r="AJ2" s="55">
        <v>6</v>
      </c>
      <c r="AK2" s="55">
        <v>7</v>
      </c>
    </row>
    <row r="3" spans="2:37" ht="18.75" customHeight="1" thickBot="1" x14ac:dyDescent="0.4">
      <c r="B3" s="113"/>
      <c r="C3" s="97" t="s">
        <v>51</v>
      </c>
      <c r="D3" s="86" t="s">
        <v>0</v>
      </c>
      <c r="E3" s="87" t="s">
        <v>51</v>
      </c>
      <c r="F3" s="86" t="s">
        <v>0</v>
      </c>
      <c r="G3" s="87" t="s">
        <v>51</v>
      </c>
      <c r="H3" s="86" t="s">
        <v>0</v>
      </c>
      <c r="I3" s="87" t="s">
        <v>51</v>
      </c>
      <c r="J3" s="288" t="s">
        <v>0</v>
      </c>
      <c r="K3" s="291" t="s">
        <v>51</v>
      </c>
      <c r="L3" s="91" t="s">
        <v>0</v>
      </c>
      <c r="M3" s="65" t="s">
        <v>51</v>
      </c>
      <c r="N3" s="66" t="s">
        <v>0</v>
      </c>
      <c r="O3" s="67" t="s">
        <v>51</v>
      </c>
      <c r="P3" s="68" t="s">
        <v>0</v>
      </c>
      <c r="V3" s="51">
        <v>1</v>
      </c>
      <c r="W3" s="56" t="s">
        <v>47</v>
      </c>
      <c r="X3" s="51">
        <f t="shared" ref="X3:AC3" si="0">VLOOKUP(AF3,$M$89:$P$109,4,0)</f>
        <v>755.5</v>
      </c>
      <c r="Y3" s="51" t="str">
        <f t="shared" si="0"/>
        <v/>
      </c>
      <c r="Z3" s="51">
        <f t="shared" si="0"/>
        <v>791</v>
      </c>
      <c r="AA3" s="51" t="str">
        <f t="shared" si="0"/>
        <v/>
      </c>
      <c r="AB3" s="51" t="str">
        <f t="shared" si="0"/>
        <v/>
      </c>
      <c r="AC3" s="51" t="str">
        <f t="shared" si="0"/>
        <v/>
      </c>
      <c r="AD3" s="51">
        <v>1</v>
      </c>
      <c r="AE3" s="56" t="str">
        <f t="shared" ref="AE3:AK9" si="1">$AD3&amp;AE$2</f>
        <v>11</v>
      </c>
      <c r="AF3" s="56" t="str">
        <f t="shared" si="1"/>
        <v>12</v>
      </c>
      <c r="AG3" s="56" t="str">
        <f t="shared" si="1"/>
        <v>13</v>
      </c>
      <c r="AH3" s="56" t="str">
        <f t="shared" si="1"/>
        <v>14</v>
      </c>
      <c r="AI3" s="56" t="str">
        <f t="shared" si="1"/>
        <v>15</v>
      </c>
      <c r="AJ3" s="56" t="str">
        <f t="shared" si="1"/>
        <v>16</v>
      </c>
      <c r="AK3" s="56" t="str">
        <f t="shared" si="1"/>
        <v>17</v>
      </c>
    </row>
    <row r="4" spans="2:37" ht="23.25" x14ac:dyDescent="0.35">
      <c r="B4" s="114">
        <v>1</v>
      </c>
      <c r="C4" s="115"/>
      <c r="D4" s="116"/>
      <c r="E4" s="117"/>
      <c r="F4" s="118"/>
      <c r="G4" s="117"/>
      <c r="H4" s="118"/>
      <c r="I4" s="117"/>
      <c r="J4" s="120"/>
      <c r="K4" s="292"/>
      <c r="L4" s="119"/>
      <c r="M4" s="120"/>
      <c r="N4" s="118"/>
      <c r="O4" s="117"/>
      <c r="P4" s="121"/>
      <c r="V4" s="51">
        <v>2</v>
      </c>
      <c r="W4" s="53">
        <f t="shared" ref="W4:W9" si="2">COUNTIF(C$18:C$62,$V4)/$A$68</f>
        <v>0.11538461538461539</v>
      </c>
      <c r="X4" s="56" t="s">
        <v>47</v>
      </c>
      <c r="Y4" s="51">
        <f>VLOOKUP(AG4,$M$89:$P$109,4,0)</f>
        <v>674</v>
      </c>
      <c r="Z4" s="51" t="str">
        <f>VLOOKUP(AH4,$M$89:$P$109,4,0)</f>
        <v/>
      </c>
      <c r="AA4" s="51">
        <f>VLOOKUP(AI4,$M$89:$P$109,4,0)</f>
        <v>757.83333333333337</v>
      </c>
      <c r="AB4" s="51" t="str">
        <f>VLOOKUP(AJ4,$M$89:$P$109,4,0)</f>
        <v/>
      </c>
      <c r="AC4" s="51" t="str">
        <f>VLOOKUP(AK4,$M$89:$P$109,4,0)</f>
        <v/>
      </c>
      <c r="AD4" s="51">
        <v>2</v>
      </c>
      <c r="AE4" s="56" t="str">
        <f t="shared" si="1"/>
        <v>21</v>
      </c>
      <c r="AF4" s="56" t="str">
        <f t="shared" si="1"/>
        <v>22</v>
      </c>
      <c r="AG4" s="56" t="str">
        <f t="shared" si="1"/>
        <v>23</v>
      </c>
      <c r="AH4" s="56" t="str">
        <f t="shared" si="1"/>
        <v>24</v>
      </c>
      <c r="AI4" s="56" t="str">
        <f t="shared" si="1"/>
        <v>25</v>
      </c>
      <c r="AJ4" s="56" t="str">
        <f t="shared" si="1"/>
        <v>26</v>
      </c>
      <c r="AK4" s="56" t="str">
        <f t="shared" si="1"/>
        <v>27</v>
      </c>
    </row>
    <row r="5" spans="2:37" ht="23.25" x14ac:dyDescent="0.35">
      <c r="B5" s="103">
        <v>2</v>
      </c>
      <c r="C5" s="98">
        <f t="shared" ref="C5:C10" si="3">W4</f>
        <v>0.11538461538461539</v>
      </c>
      <c r="D5" s="64">
        <f>VLOOKUP(AF3,$M$89:$S$109,7,0)</f>
        <v>645</v>
      </c>
      <c r="E5" s="69"/>
      <c r="F5" s="69"/>
      <c r="G5" s="63"/>
      <c r="H5" s="80"/>
      <c r="I5" s="63"/>
      <c r="J5" s="81"/>
      <c r="K5" s="293"/>
      <c r="L5" s="92"/>
      <c r="M5" s="62"/>
      <c r="N5" s="80"/>
      <c r="O5" s="58"/>
      <c r="P5" s="105"/>
      <c r="V5" s="51">
        <v>3</v>
      </c>
      <c r="W5" s="53">
        <f t="shared" si="2"/>
        <v>0</v>
      </c>
      <c r="X5" s="53">
        <f>COUNTIF(D$18:D$62,$V5)/$A$68</f>
        <v>0.11538461538461539</v>
      </c>
      <c r="Y5" s="56" t="s">
        <v>47</v>
      </c>
      <c r="Z5" s="51">
        <f>VLOOKUP(AH5,$M$89:$P$109,4,0)</f>
        <v>772.25</v>
      </c>
      <c r="AA5" s="51">
        <f>VLOOKUP(AI5,$M$89:$P$109,4,0)</f>
        <v>811.66666666666663</v>
      </c>
      <c r="AB5" s="51" t="str">
        <f>VLOOKUP(AJ5,$M$89:$P$109,4,0)</f>
        <v/>
      </c>
      <c r="AC5" s="51" t="str">
        <f>VLOOKUP(AK5,$M$89:$P$109,4,0)</f>
        <v/>
      </c>
      <c r="AD5" s="51">
        <v>3</v>
      </c>
      <c r="AE5" s="56" t="str">
        <f t="shared" si="1"/>
        <v>31</v>
      </c>
      <c r="AF5" s="56" t="str">
        <f t="shared" si="1"/>
        <v>32</v>
      </c>
      <c r="AG5" s="56" t="str">
        <f t="shared" si="1"/>
        <v>33</v>
      </c>
      <c r="AH5" s="56" t="str">
        <f t="shared" si="1"/>
        <v>34</v>
      </c>
      <c r="AI5" s="56" t="str">
        <f t="shared" si="1"/>
        <v>35</v>
      </c>
      <c r="AJ5" s="56" t="str">
        <f t="shared" si="1"/>
        <v>36</v>
      </c>
      <c r="AK5" s="56" t="str">
        <f t="shared" si="1"/>
        <v>37</v>
      </c>
    </row>
    <row r="6" spans="2:37" ht="23.25" x14ac:dyDescent="0.35">
      <c r="B6" s="103">
        <v>3</v>
      </c>
      <c r="C6" s="98">
        <f t="shared" si="3"/>
        <v>0</v>
      </c>
      <c r="D6" s="59">
        <f>VLOOKUP(AG3,$M$89:$S$109,7,0)</f>
        <v>150</v>
      </c>
      <c r="E6" s="57">
        <f>X5</f>
        <v>0.11538461538461539</v>
      </c>
      <c r="F6" s="59">
        <f>VLOOKUP(AG4,$M$89:$S$109,7,0)</f>
        <v>150</v>
      </c>
      <c r="G6" s="69"/>
      <c r="H6" s="70"/>
      <c r="I6" s="58"/>
      <c r="J6" s="81"/>
      <c r="K6" s="293"/>
      <c r="L6" s="92"/>
      <c r="M6" s="62"/>
      <c r="N6" s="80"/>
      <c r="O6" s="58"/>
      <c r="P6" s="105"/>
      <c r="V6" s="51">
        <v>4</v>
      </c>
      <c r="W6" s="53">
        <f t="shared" si="2"/>
        <v>0.11538461538461539</v>
      </c>
      <c r="X6" s="53">
        <f>COUNTIF(D$18:D$62,$V6)/$A$68</f>
        <v>3.8461538461538464E-2</v>
      </c>
      <c r="Y6" s="53">
        <f>COUNTIF(E$18:E$62,$V6)/$A$68</f>
        <v>0.19230769230769232</v>
      </c>
      <c r="Z6" s="56" t="s">
        <v>47</v>
      </c>
      <c r="AA6" s="51">
        <f>VLOOKUP(AI6,$M$89:$P$109,4,0)</f>
        <v>743</v>
      </c>
      <c r="AB6" s="51" t="str">
        <f>VLOOKUP(AJ6,$M$89:$P$109,4,0)</f>
        <v/>
      </c>
      <c r="AC6" s="51" t="str">
        <f>VLOOKUP(AK6,$M$89:$P$109,4,0)</f>
        <v/>
      </c>
      <c r="AD6" s="51">
        <v>4</v>
      </c>
      <c r="AE6" s="56" t="str">
        <f t="shared" si="1"/>
        <v>41</v>
      </c>
      <c r="AF6" s="56" t="str">
        <f t="shared" si="1"/>
        <v>42</v>
      </c>
      <c r="AG6" s="56" t="str">
        <f t="shared" si="1"/>
        <v>43</v>
      </c>
      <c r="AH6" s="56" t="str">
        <f t="shared" si="1"/>
        <v>44</v>
      </c>
      <c r="AI6" s="56" t="str">
        <f t="shared" si="1"/>
        <v>45</v>
      </c>
      <c r="AJ6" s="56" t="str">
        <f t="shared" si="1"/>
        <v>46</v>
      </c>
      <c r="AK6" s="56" t="str">
        <f t="shared" si="1"/>
        <v>47</v>
      </c>
    </row>
    <row r="7" spans="2:37" ht="23.25" x14ac:dyDescent="0.35">
      <c r="B7" s="103">
        <v>4</v>
      </c>
      <c r="C7" s="98">
        <f t="shared" si="3"/>
        <v>0.11538461538461539</v>
      </c>
      <c r="D7" s="64">
        <f>VLOOKUP(AH3,$M$89:$S$109,7,0)</f>
        <v>255</v>
      </c>
      <c r="E7" s="57">
        <f>X6</f>
        <v>3.8461538461538464E-2</v>
      </c>
      <c r="F7" s="59">
        <f>VLOOKUP(AH4,$M$89:$S$109,7,0)</f>
        <v>390</v>
      </c>
      <c r="G7" s="57">
        <f>Y6</f>
        <v>0.19230769230769232</v>
      </c>
      <c r="H7" s="64">
        <f>VLOOKUP(AH5,$M$89:$S$109,7,0)</f>
        <v>600</v>
      </c>
      <c r="I7" s="69"/>
      <c r="J7" s="70"/>
      <c r="K7" s="293"/>
      <c r="L7" s="92"/>
      <c r="M7" s="62"/>
      <c r="N7" s="80"/>
      <c r="O7" s="58"/>
      <c r="P7" s="105"/>
      <c r="V7" s="51">
        <v>5</v>
      </c>
      <c r="W7" s="53">
        <f t="shared" si="2"/>
        <v>7.6923076923076927E-2</v>
      </c>
      <c r="X7" s="53">
        <f>COUNTIF(D$18:D$62,$V7)/$A$68</f>
        <v>0.11538461538461539</v>
      </c>
      <c r="Y7" s="53">
        <f>COUNTIF(E$18:E$62,$V7)/$A$68</f>
        <v>0.15384615384615385</v>
      </c>
      <c r="Z7" s="53">
        <f>COUNTIF(F$18:F$62,$V7)/$A$68</f>
        <v>7.6923076923076927E-2</v>
      </c>
      <c r="AA7" s="56" t="s">
        <v>47</v>
      </c>
      <c r="AB7" s="51" t="str">
        <f>VLOOKUP(AJ7,$M$89:$P$109,4,0)</f>
        <v/>
      </c>
      <c r="AC7" s="51" t="str">
        <f>VLOOKUP(AK7,$M$89:$P$109,4,0)</f>
        <v/>
      </c>
      <c r="AD7" s="51">
        <v>5</v>
      </c>
      <c r="AE7" s="56" t="str">
        <f t="shared" si="1"/>
        <v>51</v>
      </c>
      <c r="AF7" s="56" t="str">
        <f t="shared" si="1"/>
        <v>52</v>
      </c>
      <c r="AG7" s="56" t="str">
        <f t="shared" si="1"/>
        <v>53</v>
      </c>
      <c r="AH7" s="56" t="str">
        <f t="shared" si="1"/>
        <v>54</v>
      </c>
      <c r="AI7" s="56" t="str">
        <f t="shared" si="1"/>
        <v>55</v>
      </c>
      <c r="AJ7" s="56" t="str">
        <f t="shared" si="1"/>
        <v>56</v>
      </c>
      <c r="AK7" s="56" t="str">
        <f t="shared" si="1"/>
        <v>57</v>
      </c>
    </row>
    <row r="8" spans="2:37" ht="24" thickBot="1" x14ac:dyDescent="0.4">
      <c r="B8" s="104">
        <v>5</v>
      </c>
      <c r="C8" s="99">
        <f t="shared" si="3"/>
        <v>7.6923076923076927E-2</v>
      </c>
      <c r="D8" s="93">
        <f>VLOOKUP(AI3,$M$89:$S$109,7,0)</f>
        <v>255</v>
      </c>
      <c r="E8" s="270">
        <f>X7</f>
        <v>0.11538461538461539</v>
      </c>
      <c r="F8" s="271">
        <f>VLOOKUP(AI4,$M$89:$S$109,7,0)</f>
        <v>390</v>
      </c>
      <c r="G8" s="94">
        <f>Y7</f>
        <v>0.15384615384615385</v>
      </c>
      <c r="H8" s="93">
        <f>VLOOKUP(AI5,$M$89:$S$109,7,0)</f>
        <v>600</v>
      </c>
      <c r="I8" s="94">
        <f>Z7</f>
        <v>7.6923076923076927E-2</v>
      </c>
      <c r="J8" s="289">
        <f>VLOOKUP(AI6,$M$89:$S$109,7,0)</f>
        <v>60</v>
      </c>
      <c r="K8" s="294"/>
      <c r="L8" s="95"/>
      <c r="M8" s="81"/>
      <c r="N8" s="80"/>
      <c r="O8" s="61"/>
      <c r="P8" s="105"/>
      <c r="V8" s="51">
        <v>6</v>
      </c>
      <c r="W8" s="53">
        <f t="shared" si="2"/>
        <v>0</v>
      </c>
      <c r="X8" s="53">
        <f>COUNTIF(D$18:D$62,$V8)/$A$68</f>
        <v>0</v>
      </c>
      <c r="Y8" s="53">
        <f>COUNTIF(E$18:E$62,$V8)/$A$68</f>
        <v>0</v>
      </c>
      <c r="Z8" s="53">
        <f>COUNTIF(F$18:F$62,$V8)/$A$68</f>
        <v>0</v>
      </c>
      <c r="AA8" s="53">
        <f>COUNTIF(G$18:G$62,$V8)/$A$68</f>
        <v>0</v>
      </c>
      <c r="AB8" s="56" t="s">
        <v>47</v>
      </c>
      <c r="AC8" s="51" t="str">
        <f>VLOOKUP(AK8,$M$89:$P$109,4,0)</f>
        <v/>
      </c>
      <c r="AD8" s="51">
        <v>6</v>
      </c>
      <c r="AE8" s="56" t="str">
        <f t="shared" si="1"/>
        <v>61</v>
      </c>
      <c r="AF8" s="56" t="str">
        <f t="shared" si="1"/>
        <v>62</v>
      </c>
      <c r="AG8" s="56" t="str">
        <f t="shared" si="1"/>
        <v>63</v>
      </c>
      <c r="AH8" s="56" t="str">
        <f t="shared" si="1"/>
        <v>64</v>
      </c>
      <c r="AI8" s="56" t="str">
        <f t="shared" si="1"/>
        <v>65</v>
      </c>
      <c r="AJ8" s="56" t="str">
        <f t="shared" si="1"/>
        <v>66</v>
      </c>
      <c r="AK8" s="56" t="str">
        <f t="shared" si="1"/>
        <v>67</v>
      </c>
    </row>
    <row r="9" spans="2:37" ht="24" thickTop="1" x14ac:dyDescent="0.35">
      <c r="B9" s="102">
        <v>6</v>
      </c>
      <c r="C9" s="100">
        <f t="shared" si="3"/>
        <v>0</v>
      </c>
      <c r="D9" s="79">
        <f>VLOOKUP(AJ3,$M$89:$S$109,7,0)</f>
        <v>0</v>
      </c>
      <c r="E9" s="82">
        <f>X8</f>
        <v>0</v>
      </c>
      <c r="F9" s="79">
        <f>VLOOKUP(AJ4,$M$89:$S$109,7,0)</f>
        <v>0</v>
      </c>
      <c r="G9" s="82">
        <f>Y8</f>
        <v>0</v>
      </c>
      <c r="H9" s="79">
        <f>VLOOKUP(AJ5,$M$89:$S$109,7,0)</f>
        <v>150</v>
      </c>
      <c r="I9" s="82">
        <f>Z8</f>
        <v>0</v>
      </c>
      <c r="J9" s="79">
        <f>VLOOKUP(AJ6,$M$89:$S$109,7,0)</f>
        <v>300</v>
      </c>
      <c r="K9" s="82">
        <f>AA8</f>
        <v>0</v>
      </c>
      <c r="L9" s="79">
        <f>VLOOKUP(AJ7,$M$89:$S$109,7,0)</f>
        <v>300</v>
      </c>
      <c r="M9" s="83"/>
      <c r="N9" s="84"/>
      <c r="O9" s="58"/>
      <c r="P9" s="105"/>
      <c r="V9" s="51">
        <v>7</v>
      </c>
      <c r="W9" s="53">
        <f t="shared" si="2"/>
        <v>0</v>
      </c>
      <c r="X9" s="53">
        <f>COUNTIF(D$18:D$62,$V9)/$A$68</f>
        <v>0</v>
      </c>
      <c r="Y9" s="53">
        <f>COUNTIF(E$18:E$62,$V9)/$A$68</f>
        <v>0</v>
      </c>
      <c r="Z9" s="53">
        <f>COUNTIF(F$18:F$62,$V9)/$A$68</f>
        <v>0</v>
      </c>
      <c r="AA9" s="53">
        <f>COUNTIF(G$18:G$62,$V9)/$A$68</f>
        <v>0</v>
      </c>
      <c r="AB9" s="53">
        <f>COUNTIF(H$18:H$62,$V9)/$A$68</f>
        <v>0</v>
      </c>
      <c r="AC9" s="56" t="s">
        <v>47</v>
      </c>
      <c r="AD9" s="51">
        <v>7</v>
      </c>
      <c r="AE9" s="56" t="str">
        <f t="shared" si="1"/>
        <v>71</v>
      </c>
      <c r="AF9" s="56" t="str">
        <f t="shared" si="1"/>
        <v>72</v>
      </c>
      <c r="AG9" s="56" t="str">
        <f t="shared" si="1"/>
        <v>73</v>
      </c>
      <c r="AH9" s="56" t="str">
        <f t="shared" si="1"/>
        <v>74</v>
      </c>
      <c r="AI9" s="56" t="str">
        <f t="shared" si="1"/>
        <v>75</v>
      </c>
      <c r="AJ9" s="56" t="str">
        <f t="shared" si="1"/>
        <v>76</v>
      </c>
      <c r="AK9" s="56" t="str">
        <f t="shared" si="1"/>
        <v>77</v>
      </c>
    </row>
    <row r="10" spans="2:37" ht="24" thickBot="1" x14ac:dyDescent="0.4">
      <c r="B10" s="106">
        <v>7</v>
      </c>
      <c r="C10" s="107">
        <f t="shared" si="3"/>
        <v>0</v>
      </c>
      <c r="D10" s="108">
        <f>VLOOKUP(AK3,$M$89:$S$109,7,0)</f>
        <v>0</v>
      </c>
      <c r="E10" s="109">
        <f>X9</f>
        <v>0</v>
      </c>
      <c r="F10" s="108">
        <f>VLOOKUP(AK4,$M$89:$S$109,7,0)</f>
        <v>0</v>
      </c>
      <c r="G10" s="109">
        <f>Y9</f>
        <v>0</v>
      </c>
      <c r="H10" s="108">
        <f>VLOOKUP(AK5,$M$89:$S$109,7,0)</f>
        <v>150</v>
      </c>
      <c r="I10" s="109">
        <f>Z9</f>
        <v>0</v>
      </c>
      <c r="J10" s="108">
        <f>VLOOKUP(AK6,$M$89:$S$109,7,0)</f>
        <v>82.5</v>
      </c>
      <c r="K10" s="109">
        <f>AA9</f>
        <v>0</v>
      </c>
      <c r="L10" s="108">
        <f>VLOOKUP(AK7,$M$89:$S$109,7,0)</f>
        <v>82.5</v>
      </c>
      <c r="M10" s="110">
        <f>AB9</f>
        <v>0</v>
      </c>
      <c r="N10" s="108">
        <f>VLOOKUP(AK8,$M$89:$S$109,7,0)</f>
        <v>0</v>
      </c>
      <c r="O10" s="111"/>
      <c r="P10" s="112"/>
      <c r="W10" s="53"/>
    </row>
    <row r="11" spans="2:37" ht="13.5" thickTop="1" x14ac:dyDescent="0.2">
      <c r="N11" s="54"/>
    </row>
    <row r="12" spans="2:37" x14ac:dyDescent="0.2">
      <c r="C12" s="53"/>
    </row>
    <row r="13" spans="2:37" x14ac:dyDescent="0.2">
      <c r="C13" s="53">
        <f>C5+G7+G8</f>
        <v>0.46153846153846156</v>
      </c>
    </row>
    <row r="14" spans="2:37" x14ac:dyDescent="0.2">
      <c r="C14" s="53">
        <f>C7+C8+E6+E7+E8+I8</f>
        <v>0.53846153846153855</v>
      </c>
    </row>
    <row r="16" spans="2:37" x14ac:dyDescent="0.2">
      <c r="P16" s="51" t="s">
        <v>48</v>
      </c>
      <c r="Q16" s="51" t="s">
        <v>49</v>
      </c>
      <c r="R16" s="51" t="s">
        <v>14</v>
      </c>
      <c r="S16" s="51" t="s">
        <v>50</v>
      </c>
    </row>
    <row r="17" spans="1:19" x14ac:dyDescent="0.2">
      <c r="B17" s="51" t="s">
        <v>31</v>
      </c>
      <c r="C17" s="51">
        <v>1</v>
      </c>
      <c r="D17" s="51">
        <v>2</v>
      </c>
      <c r="E17" s="51">
        <v>3</v>
      </c>
      <c r="F17" s="51">
        <v>4</v>
      </c>
      <c r="G17" s="51">
        <v>5</v>
      </c>
      <c r="H17" s="51">
        <v>6</v>
      </c>
      <c r="I17" s="51">
        <v>7</v>
      </c>
      <c r="M17" s="51" t="str">
        <f>N17&amp;O17</f>
        <v>35</v>
      </c>
      <c r="N17" s="51">
        <v>3</v>
      </c>
      <c r="O17" s="51">
        <v>5</v>
      </c>
      <c r="P17" s="51">
        <v>298</v>
      </c>
      <c r="Q17" s="51">
        <v>250</v>
      </c>
      <c r="R17" s="51">
        <v>48</v>
      </c>
      <c r="S17" s="51">
        <v>0.192</v>
      </c>
    </row>
    <row r="18" spans="1:19" x14ac:dyDescent="0.2">
      <c r="A18" s="51">
        <v>1</v>
      </c>
      <c r="B18" s="51" t="s">
        <v>32</v>
      </c>
      <c r="J18" s="51">
        <f>COUNTIF(C18:I18,"&gt;0")</f>
        <v>0</v>
      </c>
      <c r="M18" s="51" t="str">
        <f t="shared" ref="M18:M35" si="4">N18&amp;O18</f>
        <v>23</v>
      </c>
      <c r="N18" s="51">
        <v>2</v>
      </c>
      <c r="O18" s="51">
        <v>3</v>
      </c>
      <c r="P18" s="51">
        <v>701.5</v>
      </c>
      <c r="Q18" s="51">
        <v>450</v>
      </c>
      <c r="R18" s="51">
        <v>251.5</v>
      </c>
      <c r="S18" s="51">
        <v>0.55888888888888888</v>
      </c>
    </row>
    <row r="19" spans="1:19" x14ac:dyDescent="0.2">
      <c r="A19" s="51">
        <f>IF(LEN(TRIM(B19))&gt;1,A18+1,"")</f>
        <v>2</v>
      </c>
      <c r="B19" s="51" t="s">
        <v>33</v>
      </c>
      <c r="J19" s="51">
        <f t="shared" ref="J19:J45" si="5">COUNTIF(C19:I19,"&gt;0")</f>
        <v>0</v>
      </c>
      <c r="M19" s="51" t="str">
        <f t="shared" si="4"/>
        <v>25</v>
      </c>
      <c r="N19" s="51">
        <v>2</v>
      </c>
      <c r="O19" s="51">
        <v>5</v>
      </c>
      <c r="P19" s="51">
        <v>1041</v>
      </c>
      <c r="Q19" s="51">
        <v>400</v>
      </c>
      <c r="R19" s="51">
        <v>641</v>
      </c>
      <c r="S19" s="51">
        <v>1.6025</v>
      </c>
    </row>
    <row r="20" spans="1:19" x14ac:dyDescent="0.2">
      <c r="A20" s="51">
        <f t="shared" ref="A20:A45" si="6">IF(LEN(TRIM(B20))&gt;1,A19+1,"")</f>
        <v>3</v>
      </c>
      <c r="B20" s="51" t="s">
        <v>34</v>
      </c>
      <c r="E20" s="51">
        <v>5</v>
      </c>
      <c r="J20" s="51">
        <f t="shared" si="5"/>
        <v>1</v>
      </c>
      <c r="M20" s="51" t="str">
        <f t="shared" si="4"/>
        <v>25</v>
      </c>
      <c r="N20" s="51">
        <v>2</v>
      </c>
      <c r="O20" s="51">
        <v>5</v>
      </c>
      <c r="P20" s="51">
        <v>758</v>
      </c>
      <c r="Q20" s="51">
        <v>400</v>
      </c>
      <c r="R20" s="51">
        <v>358</v>
      </c>
      <c r="S20" s="51">
        <v>0.89500000000000002</v>
      </c>
    </row>
    <row r="21" spans="1:19" x14ac:dyDescent="0.2">
      <c r="A21" s="51">
        <f t="shared" si="6"/>
        <v>4</v>
      </c>
      <c r="B21" s="51" t="s">
        <v>35</v>
      </c>
      <c r="J21" s="51">
        <f t="shared" si="5"/>
        <v>0</v>
      </c>
      <c r="M21" s="51" t="str">
        <f t="shared" si="4"/>
        <v>34</v>
      </c>
      <c r="N21" s="51">
        <v>3</v>
      </c>
      <c r="O21" s="51">
        <v>4</v>
      </c>
      <c r="P21" s="51">
        <v>891.5</v>
      </c>
      <c r="Q21" s="51">
        <v>200</v>
      </c>
      <c r="R21" s="51">
        <v>691.5</v>
      </c>
      <c r="S21" s="51">
        <v>3.4575</v>
      </c>
    </row>
    <row r="22" spans="1:19" x14ac:dyDescent="0.2">
      <c r="A22" s="51">
        <f t="shared" si="6"/>
        <v>5</v>
      </c>
      <c r="B22" s="51" t="s">
        <v>36</v>
      </c>
      <c r="D22" s="51">
        <v>3</v>
      </c>
      <c r="J22" s="51">
        <f>COUNTIF(C22:I22,"&gt;0")</f>
        <v>1</v>
      </c>
      <c r="M22" s="51" t="str">
        <f t="shared" si="4"/>
        <v>35</v>
      </c>
      <c r="N22" s="51">
        <v>3</v>
      </c>
      <c r="O22" s="51">
        <v>5</v>
      </c>
      <c r="P22" s="51">
        <v>976</v>
      </c>
      <c r="Q22" s="51">
        <v>250</v>
      </c>
      <c r="R22" s="51">
        <v>726</v>
      </c>
      <c r="S22" s="51">
        <v>2.9039999999999999</v>
      </c>
    </row>
    <row r="23" spans="1:19" x14ac:dyDescent="0.2">
      <c r="A23" s="51">
        <f t="shared" si="6"/>
        <v>6</v>
      </c>
      <c r="B23" s="51" t="s">
        <v>37</v>
      </c>
      <c r="J23" s="51">
        <f t="shared" si="5"/>
        <v>0</v>
      </c>
      <c r="M23" s="51" t="str">
        <f t="shared" si="4"/>
        <v>14</v>
      </c>
      <c r="N23" s="51">
        <v>1</v>
      </c>
      <c r="O23" s="51">
        <v>4</v>
      </c>
      <c r="P23" s="51">
        <v>421</v>
      </c>
      <c r="Q23" s="51">
        <v>180</v>
      </c>
      <c r="R23" s="51">
        <v>241</v>
      </c>
      <c r="S23" s="51">
        <v>1.3388888888888888</v>
      </c>
    </row>
    <row r="24" spans="1:19" x14ac:dyDescent="0.2">
      <c r="A24" s="51">
        <f t="shared" si="6"/>
        <v>7</v>
      </c>
      <c r="B24" s="51" t="s">
        <v>38</v>
      </c>
      <c r="D24" s="51">
        <v>5</v>
      </c>
      <c r="J24" s="51">
        <f t="shared" si="5"/>
        <v>1</v>
      </c>
      <c r="M24" s="51" t="str">
        <f t="shared" si="4"/>
        <v>25</v>
      </c>
      <c r="N24" s="51">
        <v>2</v>
      </c>
      <c r="O24" s="51">
        <v>5</v>
      </c>
      <c r="P24" s="51">
        <v>474.5</v>
      </c>
      <c r="Q24" s="51">
        <v>360</v>
      </c>
      <c r="R24" s="51">
        <v>114.5</v>
      </c>
      <c r="S24" s="51">
        <v>0.31805555555555554</v>
      </c>
    </row>
    <row r="25" spans="1:19" x14ac:dyDescent="0.2">
      <c r="A25" s="51">
        <f t="shared" si="6"/>
        <v>8</v>
      </c>
      <c r="B25" s="51" t="s">
        <v>39</v>
      </c>
      <c r="D25" s="51">
        <v>5</v>
      </c>
      <c r="E25" s="51">
        <v>4</v>
      </c>
      <c r="J25" s="51">
        <f t="shared" si="5"/>
        <v>2</v>
      </c>
      <c r="M25" s="51" t="str">
        <f t="shared" si="4"/>
        <v>12</v>
      </c>
      <c r="N25" s="51">
        <v>1</v>
      </c>
      <c r="O25" s="51">
        <v>2</v>
      </c>
      <c r="P25" s="51">
        <v>755.5</v>
      </c>
      <c r="Q25" s="51">
        <v>430</v>
      </c>
      <c r="R25" s="51">
        <v>325.5</v>
      </c>
      <c r="S25" s="51">
        <v>0.75697674418604655</v>
      </c>
    </row>
    <row r="26" spans="1:19" x14ac:dyDescent="0.2">
      <c r="A26" s="51">
        <f t="shared" si="6"/>
        <v>9</v>
      </c>
      <c r="B26" s="51" t="s">
        <v>40</v>
      </c>
      <c r="J26" s="51">
        <f t="shared" si="5"/>
        <v>0</v>
      </c>
      <c r="M26" s="51" t="str">
        <f t="shared" si="4"/>
        <v>45</v>
      </c>
      <c r="N26" s="51">
        <v>4</v>
      </c>
      <c r="O26" s="51">
        <v>5</v>
      </c>
      <c r="P26" s="51">
        <v>743</v>
      </c>
      <c r="Q26" s="51">
        <v>150</v>
      </c>
      <c r="R26" s="51">
        <v>593</v>
      </c>
      <c r="S26" s="51">
        <v>3.9533333333333331</v>
      </c>
    </row>
    <row r="27" spans="1:19" x14ac:dyDescent="0.2">
      <c r="A27" s="51">
        <f t="shared" si="6"/>
        <v>10</v>
      </c>
      <c r="B27" s="51" t="s">
        <v>41</v>
      </c>
      <c r="C27" s="51">
        <v>4</v>
      </c>
      <c r="J27" s="51">
        <f t="shared" si="5"/>
        <v>1</v>
      </c>
      <c r="L27" s="51" t="s">
        <v>84</v>
      </c>
      <c r="M27" s="51" t="str">
        <f t="shared" si="4"/>
        <v>23</v>
      </c>
      <c r="N27" s="51">
        <v>2</v>
      </c>
      <c r="O27" s="51">
        <v>3</v>
      </c>
      <c r="P27" s="51">
        <v>646.5</v>
      </c>
      <c r="Q27" s="51">
        <v>450</v>
      </c>
      <c r="R27" s="51">
        <v>196.5</v>
      </c>
      <c r="S27" s="51">
        <v>0.43666666666666665</v>
      </c>
    </row>
    <row r="28" spans="1:19" x14ac:dyDescent="0.2">
      <c r="A28" s="51">
        <f t="shared" si="6"/>
        <v>11</v>
      </c>
      <c r="B28" s="51" t="s">
        <v>42</v>
      </c>
      <c r="J28" s="51">
        <f t="shared" si="5"/>
        <v>0</v>
      </c>
      <c r="L28" s="51" t="s">
        <v>85</v>
      </c>
      <c r="M28" s="51" t="str">
        <f t="shared" si="4"/>
        <v>14</v>
      </c>
      <c r="N28" s="51">
        <v>1</v>
      </c>
      <c r="O28" s="51">
        <v>4</v>
      </c>
      <c r="P28" s="51">
        <v>1161</v>
      </c>
      <c r="Q28" s="51">
        <v>250</v>
      </c>
      <c r="R28" s="51">
        <f>P28-Q28</f>
        <v>911</v>
      </c>
      <c r="S28" s="51">
        <v>3.64</v>
      </c>
    </row>
    <row r="29" spans="1:19" x14ac:dyDescent="0.2">
      <c r="A29" s="51">
        <f t="shared" si="6"/>
        <v>12</v>
      </c>
      <c r="B29" s="51" t="s">
        <v>43</v>
      </c>
      <c r="D29" s="51">
        <v>5</v>
      </c>
      <c r="J29" s="51">
        <f t="shared" si="5"/>
        <v>1</v>
      </c>
      <c r="L29" s="51" t="s">
        <v>86</v>
      </c>
      <c r="M29" s="51" t="str">
        <f t="shared" si="4"/>
        <v>34</v>
      </c>
      <c r="N29" s="51">
        <v>3</v>
      </c>
      <c r="O29" s="51">
        <v>4</v>
      </c>
      <c r="P29" s="51">
        <v>653</v>
      </c>
      <c r="Q29" s="51">
        <v>200</v>
      </c>
      <c r="R29" s="51">
        <v>453</v>
      </c>
      <c r="S29" s="51">
        <v>2.27</v>
      </c>
    </row>
    <row r="30" spans="1:19" x14ac:dyDescent="0.2">
      <c r="A30" s="51">
        <f t="shared" si="6"/>
        <v>13</v>
      </c>
      <c r="B30" s="51" t="s">
        <v>44</v>
      </c>
      <c r="C30" s="51">
        <v>2</v>
      </c>
      <c r="F30" s="51">
        <v>5</v>
      </c>
      <c r="J30" s="51">
        <f t="shared" si="5"/>
        <v>2</v>
      </c>
      <c r="L30" s="51" t="s">
        <v>87</v>
      </c>
      <c r="M30" s="51" t="str">
        <f t="shared" si="4"/>
        <v>35</v>
      </c>
      <c r="N30" s="51">
        <v>3</v>
      </c>
      <c r="O30" s="51">
        <v>5</v>
      </c>
      <c r="P30" s="51">
        <v>1161</v>
      </c>
      <c r="Q30" s="51">
        <v>250</v>
      </c>
      <c r="R30" s="51">
        <v>911</v>
      </c>
      <c r="S30" s="51">
        <v>3.64</v>
      </c>
    </row>
    <row r="31" spans="1:19" x14ac:dyDescent="0.2">
      <c r="A31" s="51">
        <f t="shared" si="6"/>
        <v>14</v>
      </c>
      <c r="B31" s="51" t="s">
        <v>45</v>
      </c>
      <c r="D31" s="51">
        <v>3</v>
      </c>
      <c r="J31" s="51">
        <f t="shared" si="5"/>
        <v>1</v>
      </c>
      <c r="M31" s="51" t="str">
        <f t="shared" si="4"/>
        <v/>
      </c>
    </row>
    <row r="32" spans="1:19" x14ac:dyDescent="0.2">
      <c r="A32" s="51">
        <f t="shared" si="6"/>
        <v>15</v>
      </c>
      <c r="B32" s="51" t="s">
        <v>46</v>
      </c>
      <c r="J32" s="51">
        <f t="shared" si="5"/>
        <v>0</v>
      </c>
      <c r="M32" s="51" t="str">
        <f t="shared" si="4"/>
        <v/>
      </c>
    </row>
    <row r="33" spans="1:13" x14ac:dyDescent="0.2">
      <c r="A33" s="51">
        <f>IF(LEN(TRIM(B33))&gt;1,A32+1,"")</f>
        <v>16</v>
      </c>
      <c r="B33" s="51" t="s">
        <v>59</v>
      </c>
      <c r="J33" s="51">
        <f t="shared" si="5"/>
        <v>0</v>
      </c>
      <c r="M33" s="51" t="str">
        <f t="shared" si="4"/>
        <v/>
      </c>
    </row>
    <row r="34" spans="1:13" x14ac:dyDescent="0.2">
      <c r="A34" s="51">
        <f>IF(LEN(TRIM(B34))&gt;1,A33+1,"")</f>
        <v>17</v>
      </c>
      <c r="B34" s="51" t="s">
        <v>60</v>
      </c>
      <c r="J34" s="51">
        <f t="shared" si="5"/>
        <v>0</v>
      </c>
    </row>
    <row r="35" spans="1:13" x14ac:dyDescent="0.2">
      <c r="A35" s="51">
        <f>IF(LEN(TRIM(B35))&gt;1,A34+1,"")</f>
        <v>18</v>
      </c>
      <c r="B35" s="51" t="s">
        <v>57</v>
      </c>
      <c r="J35" s="51">
        <f t="shared" si="5"/>
        <v>0</v>
      </c>
      <c r="M35" s="51" t="str">
        <f t="shared" si="4"/>
        <v/>
      </c>
    </row>
    <row r="36" spans="1:13" x14ac:dyDescent="0.2">
      <c r="A36" s="51">
        <f>IF(LEN(TRIM(B36))&gt;1,A35+1,"")</f>
        <v>19</v>
      </c>
      <c r="B36" s="51" t="s">
        <v>58</v>
      </c>
      <c r="J36" s="51">
        <f t="shared" si="5"/>
        <v>0</v>
      </c>
    </row>
    <row r="37" spans="1:13" x14ac:dyDescent="0.2">
      <c r="A37" s="51">
        <f t="shared" si="6"/>
        <v>20</v>
      </c>
      <c r="B37" s="51" t="s">
        <v>62</v>
      </c>
      <c r="C37" s="51">
        <v>4</v>
      </c>
      <c r="J37" s="51">
        <f t="shared" si="5"/>
        <v>1</v>
      </c>
    </row>
    <row r="38" spans="1:13" x14ac:dyDescent="0.2">
      <c r="A38" s="51">
        <f t="shared" si="6"/>
        <v>21</v>
      </c>
      <c r="B38" s="51" t="s">
        <v>65</v>
      </c>
      <c r="J38" s="51">
        <f t="shared" si="5"/>
        <v>0</v>
      </c>
    </row>
    <row r="39" spans="1:13" x14ac:dyDescent="0.2">
      <c r="A39" s="51">
        <f t="shared" si="6"/>
        <v>22</v>
      </c>
      <c r="B39" s="51" t="s">
        <v>64</v>
      </c>
      <c r="J39" s="51">
        <f t="shared" si="5"/>
        <v>0</v>
      </c>
    </row>
    <row r="40" spans="1:13" x14ac:dyDescent="0.2">
      <c r="A40" s="51">
        <f t="shared" si="6"/>
        <v>23</v>
      </c>
      <c r="B40" s="51" t="s">
        <v>67</v>
      </c>
      <c r="D40" s="51">
        <v>4</v>
      </c>
      <c r="E40" s="51">
        <v>5</v>
      </c>
      <c r="J40" s="51">
        <f t="shared" si="5"/>
        <v>2</v>
      </c>
    </row>
    <row r="41" spans="1:13" x14ac:dyDescent="0.2">
      <c r="A41" s="51">
        <f t="shared" si="6"/>
        <v>24</v>
      </c>
      <c r="B41" s="51" t="s">
        <v>68</v>
      </c>
      <c r="J41" s="51">
        <f t="shared" si="5"/>
        <v>0</v>
      </c>
    </row>
    <row r="42" spans="1:13" x14ac:dyDescent="0.2">
      <c r="A42" s="51">
        <f t="shared" si="6"/>
        <v>25</v>
      </c>
      <c r="B42" s="51" t="s">
        <v>69</v>
      </c>
      <c r="E42" s="51">
        <v>4</v>
      </c>
      <c r="J42" s="51">
        <f t="shared" si="5"/>
        <v>1</v>
      </c>
    </row>
    <row r="43" spans="1:13" x14ac:dyDescent="0.2">
      <c r="A43" s="51">
        <f t="shared" si="6"/>
        <v>26</v>
      </c>
      <c r="B43" s="51" t="s">
        <v>73</v>
      </c>
      <c r="C43" s="51">
        <v>2</v>
      </c>
      <c r="E43" s="51">
        <v>4</v>
      </c>
      <c r="J43" s="51">
        <f t="shared" si="5"/>
        <v>2</v>
      </c>
      <c r="K43" s="51" t="s">
        <v>74</v>
      </c>
    </row>
    <row r="44" spans="1:13" x14ac:dyDescent="0.2">
      <c r="A44" s="51">
        <f t="shared" si="6"/>
        <v>27</v>
      </c>
      <c r="B44" s="51" t="s">
        <v>77</v>
      </c>
      <c r="J44" s="51">
        <f t="shared" si="5"/>
        <v>0</v>
      </c>
    </row>
    <row r="45" spans="1:13" x14ac:dyDescent="0.2">
      <c r="A45" s="51">
        <f t="shared" si="6"/>
        <v>28</v>
      </c>
      <c r="B45" s="51" t="s">
        <v>78</v>
      </c>
      <c r="E45" s="51">
        <v>5</v>
      </c>
      <c r="J45" s="51">
        <f t="shared" si="5"/>
        <v>1</v>
      </c>
    </row>
    <row r="46" spans="1:13" x14ac:dyDescent="0.2">
      <c r="A46" s="51">
        <f t="shared" ref="A46" si="7">IF(LEN(TRIM(B46))&gt;1,A45+1,"")</f>
        <v>29</v>
      </c>
      <c r="B46" s="51" t="s">
        <v>79</v>
      </c>
      <c r="E46" s="51">
        <v>4</v>
      </c>
      <c r="J46" s="51">
        <f t="shared" ref="J46" si="8">COUNTIF(C46:I46,"&gt;0")</f>
        <v>1</v>
      </c>
      <c r="K46" s="51" t="s">
        <v>83</v>
      </c>
    </row>
    <row r="47" spans="1:13" x14ac:dyDescent="0.2">
      <c r="A47" s="51">
        <f t="shared" ref="A47:A63" si="9">IF(LEN(TRIM(B47))&gt;1,A46+1,"")</f>
        <v>30</v>
      </c>
      <c r="B47" s="51" t="s">
        <v>91</v>
      </c>
      <c r="C47" s="51">
        <v>4</v>
      </c>
      <c r="D47" s="51">
        <v>3</v>
      </c>
      <c r="J47" s="51">
        <f t="shared" ref="J47:J49" si="10">COUNTIF(C47:I47,"&gt;0")</f>
        <v>2</v>
      </c>
      <c r="K47" s="51" t="s">
        <v>92</v>
      </c>
    </row>
    <row r="48" spans="1:13" x14ac:dyDescent="0.2">
      <c r="A48" s="51">
        <f t="shared" si="9"/>
        <v>31</v>
      </c>
      <c r="B48" s="51" t="s">
        <v>90</v>
      </c>
      <c r="C48" s="51">
        <v>5</v>
      </c>
      <c r="F48" s="51">
        <v>5</v>
      </c>
      <c r="J48" s="51">
        <f t="shared" si="10"/>
        <v>2</v>
      </c>
    </row>
    <row r="49" spans="1:11" x14ac:dyDescent="0.2">
      <c r="A49" s="51">
        <f t="shared" si="9"/>
        <v>32</v>
      </c>
      <c r="B49" s="51" t="s">
        <v>95</v>
      </c>
      <c r="C49" s="51">
        <v>5</v>
      </c>
      <c r="J49" s="51">
        <f t="shared" si="10"/>
        <v>1</v>
      </c>
    </row>
    <row r="50" spans="1:11" x14ac:dyDescent="0.2">
      <c r="A50" s="51">
        <f t="shared" si="9"/>
        <v>33</v>
      </c>
      <c r="B50" s="51" t="s">
        <v>124</v>
      </c>
      <c r="C50" s="51">
        <v>2</v>
      </c>
      <c r="E50" s="51">
        <v>4</v>
      </c>
      <c r="J50" s="51">
        <f t="shared" ref="J50:J62" si="11">COUNTIF(C50:I50,"&gt;0")</f>
        <v>2</v>
      </c>
      <c r="K50" s="51" t="s">
        <v>83</v>
      </c>
    </row>
    <row r="51" spans="1:11" x14ac:dyDescent="0.2">
      <c r="A51" s="51">
        <f t="shared" si="9"/>
        <v>34</v>
      </c>
      <c r="B51" s="51" t="s">
        <v>124</v>
      </c>
      <c r="E51" s="51">
        <v>5</v>
      </c>
      <c r="J51" s="51">
        <f t="shared" si="11"/>
        <v>1</v>
      </c>
    </row>
    <row r="52" spans="1:11" x14ac:dyDescent="0.2">
      <c r="A52" s="51">
        <f t="shared" si="9"/>
        <v>35</v>
      </c>
      <c r="B52" s="51" t="s">
        <v>125</v>
      </c>
      <c r="J52" s="51">
        <f t="shared" si="11"/>
        <v>0</v>
      </c>
    </row>
    <row r="53" spans="1:11" x14ac:dyDescent="0.2">
      <c r="A53" s="51">
        <f t="shared" si="9"/>
        <v>36</v>
      </c>
      <c r="B53" s="51" t="s">
        <v>126</v>
      </c>
      <c r="J53" s="51">
        <f t="shared" si="11"/>
        <v>0</v>
      </c>
    </row>
    <row r="54" spans="1:11" x14ac:dyDescent="0.2">
      <c r="A54" s="51" t="str">
        <f t="shared" si="9"/>
        <v/>
      </c>
      <c r="J54" s="51">
        <f t="shared" si="11"/>
        <v>0</v>
      </c>
    </row>
    <row r="55" spans="1:11" x14ac:dyDescent="0.2">
      <c r="A55" s="51" t="str">
        <f t="shared" si="9"/>
        <v/>
      </c>
      <c r="J55" s="51">
        <f t="shared" si="11"/>
        <v>0</v>
      </c>
    </row>
    <row r="56" spans="1:11" x14ac:dyDescent="0.2">
      <c r="A56" s="51" t="str">
        <f t="shared" si="9"/>
        <v/>
      </c>
      <c r="J56" s="51">
        <f t="shared" si="11"/>
        <v>0</v>
      </c>
    </row>
    <row r="57" spans="1:11" x14ac:dyDescent="0.2">
      <c r="A57" s="51" t="str">
        <f t="shared" si="9"/>
        <v/>
      </c>
      <c r="J57" s="51">
        <f t="shared" si="11"/>
        <v>0</v>
      </c>
    </row>
    <row r="58" spans="1:11" x14ac:dyDescent="0.2">
      <c r="A58" s="51" t="str">
        <f t="shared" si="9"/>
        <v/>
      </c>
      <c r="J58" s="51">
        <f t="shared" si="11"/>
        <v>0</v>
      </c>
    </row>
    <row r="59" spans="1:11" x14ac:dyDescent="0.2">
      <c r="A59" s="51" t="str">
        <f t="shared" si="9"/>
        <v/>
      </c>
      <c r="J59" s="51">
        <f t="shared" si="11"/>
        <v>0</v>
      </c>
    </row>
    <row r="60" spans="1:11" x14ac:dyDescent="0.2">
      <c r="A60" s="51" t="str">
        <f t="shared" si="9"/>
        <v/>
      </c>
      <c r="J60" s="51">
        <f t="shared" si="11"/>
        <v>0</v>
      </c>
    </row>
    <row r="61" spans="1:11" x14ac:dyDescent="0.2">
      <c r="A61" s="51" t="str">
        <f t="shared" si="9"/>
        <v/>
      </c>
      <c r="J61" s="51">
        <f t="shared" si="11"/>
        <v>0</v>
      </c>
    </row>
    <row r="62" spans="1:11" x14ac:dyDescent="0.2">
      <c r="A62" s="51" t="str">
        <f t="shared" si="9"/>
        <v/>
      </c>
      <c r="J62" s="51">
        <f t="shared" si="11"/>
        <v>0</v>
      </c>
    </row>
    <row r="63" spans="1:11" x14ac:dyDescent="0.2">
      <c r="A63" s="51" t="str">
        <f t="shared" si="9"/>
        <v/>
      </c>
      <c r="J63" s="53">
        <f>SUM(J18:J62)/A64</f>
        <v>0.72222222222222221</v>
      </c>
      <c r="K63" s="51">
        <f>SUM(J18:J62)</f>
        <v>26</v>
      </c>
    </row>
    <row r="64" spans="1:11" x14ac:dyDescent="0.2">
      <c r="A64" s="51">
        <f>MAX(A18:A62)</f>
        <v>36</v>
      </c>
    </row>
    <row r="68" spans="1:1" x14ac:dyDescent="0.2">
      <c r="A68" s="51">
        <f>SUM(J18:J62)</f>
        <v>26</v>
      </c>
    </row>
    <row r="88" spans="10:20" x14ac:dyDescent="0.2">
      <c r="P88" s="60" t="s">
        <v>53</v>
      </c>
      <c r="Q88" s="60" t="s">
        <v>49</v>
      </c>
      <c r="R88" s="60" t="s">
        <v>55</v>
      </c>
      <c r="S88" s="51" t="s">
        <v>54</v>
      </c>
      <c r="T88" s="60" t="s">
        <v>72</v>
      </c>
    </row>
    <row r="89" spans="10:20" x14ac:dyDescent="0.2">
      <c r="J89" s="51">
        <v>1</v>
      </c>
      <c r="K89" s="51">
        <v>170</v>
      </c>
      <c r="M89" s="51" t="str">
        <f t="shared" ref="M89:M109" si="12">N89&amp;O89</f>
        <v>12</v>
      </c>
      <c r="N89" s="51">
        <v>1</v>
      </c>
      <c r="O89" s="51">
        <v>2</v>
      </c>
      <c r="P89" s="51">
        <f>IF(COUNTIF(M$17:M$85,$M89)&gt;0,SUMIF(M$17:M$85,$M89,P$17:P$85)/COUNTIF(M$17:M$85,$M89),"")</f>
        <v>755.5</v>
      </c>
      <c r="Q89" s="51">
        <f>VLOOKUP(N89,J$89:K$95,2,0)+VLOOKUP(O89,J$89:K$95,2,0)</f>
        <v>430</v>
      </c>
      <c r="R89" s="51">
        <v>1075</v>
      </c>
      <c r="S89" s="51">
        <f>R89-Q89</f>
        <v>645</v>
      </c>
      <c r="T89" s="53">
        <f>S89/R89</f>
        <v>0.6</v>
      </c>
    </row>
    <row r="90" spans="10:20" x14ac:dyDescent="0.2">
      <c r="J90" s="51">
        <v>2</v>
      </c>
      <c r="K90" s="51">
        <v>260</v>
      </c>
      <c r="M90" s="51" t="str">
        <f t="shared" si="12"/>
        <v>13</v>
      </c>
      <c r="N90" s="51">
        <v>1</v>
      </c>
      <c r="O90" s="51">
        <v>3</v>
      </c>
      <c r="P90" s="51" t="str">
        <f t="shared" ref="P90:P109" si="13">IF(COUNTIF(M$17:M$85,$M90)&gt;0,SUMIF(M$17:M$85,$M90,P$17:P$85)/COUNTIF(M$17:M$85,$M90),"")</f>
        <v/>
      </c>
      <c r="Q90" s="51">
        <f t="shared" ref="Q90:Q109" si="14">VLOOKUP(N90,J$89:K$95,2,0)+VLOOKUP(O90,J$89:K$95,2,0)</f>
        <v>320</v>
      </c>
      <c r="R90" s="51">
        <v>470</v>
      </c>
      <c r="S90" s="51">
        <f t="shared" ref="S90:S109" si="15">R90-Q90</f>
        <v>150</v>
      </c>
      <c r="T90" s="53">
        <f t="shared" ref="T90:T92" si="16">S90/R90</f>
        <v>0.31914893617021278</v>
      </c>
    </row>
    <row r="91" spans="10:20" x14ac:dyDescent="0.2">
      <c r="J91" s="51">
        <v>3</v>
      </c>
      <c r="K91" s="51">
        <v>150</v>
      </c>
      <c r="M91" s="51" t="str">
        <f t="shared" si="12"/>
        <v>14</v>
      </c>
      <c r="N91" s="51">
        <v>1</v>
      </c>
      <c r="O91" s="51">
        <v>4</v>
      </c>
      <c r="P91" s="51">
        <f t="shared" si="13"/>
        <v>791</v>
      </c>
      <c r="Q91" s="51">
        <f t="shared" si="14"/>
        <v>220</v>
      </c>
      <c r="R91" s="51">
        <v>475</v>
      </c>
      <c r="S91" s="51">
        <f t="shared" si="15"/>
        <v>255</v>
      </c>
      <c r="T91" s="53">
        <f t="shared" si="16"/>
        <v>0.5368421052631579</v>
      </c>
    </row>
    <row r="92" spans="10:20" x14ac:dyDescent="0.2">
      <c r="J92" s="51">
        <v>4</v>
      </c>
      <c r="K92" s="51">
        <v>50</v>
      </c>
      <c r="M92" s="51" t="str">
        <f t="shared" si="12"/>
        <v>15</v>
      </c>
      <c r="N92" s="51">
        <v>1</v>
      </c>
      <c r="O92" s="51">
        <v>5</v>
      </c>
      <c r="P92" s="51" t="str">
        <f t="shared" si="13"/>
        <v/>
      </c>
      <c r="Q92" s="51">
        <f t="shared" si="14"/>
        <v>270</v>
      </c>
      <c r="R92" s="51">
        <v>525</v>
      </c>
      <c r="S92" s="51">
        <f t="shared" si="15"/>
        <v>255</v>
      </c>
      <c r="T92" s="53">
        <f t="shared" si="16"/>
        <v>0.48571428571428571</v>
      </c>
    </row>
    <row r="93" spans="10:20" x14ac:dyDescent="0.2">
      <c r="J93" s="51">
        <v>5</v>
      </c>
      <c r="K93" s="51">
        <v>100</v>
      </c>
      <c r="M93" s="51" t="str">
        <f t="shared" si="12"/>
        <v>16</v>
      </c>
      <c r="N93" s="51">
        <v>1</v>
      </c>
      <c r="O93" s="51">
        <v>6</v>
      </c>
      <c r="P93" s="51" t="str">
        <f t="shared" si="13"/>
        <v/>
      </c>
      <c r="Q93" s="51">
        <f t="shared" si="14"/>
        <v>370</v>
      </c>
      <c r="R93" s="51">
        <v>370</v>
      </c>
      <c r="S93" s="51">
        <f t="shared" si="15"/>
        <v>0</v>
      </c>
    </row>
    <row r="94" spans="10:20" x14ac:dyDescent="0.2">
      <c r="J94" s="51">
        <v>6</v>
      </c>
      <c r="K94" s="51">
        <v>200</v>
      </c>
      <c r="M94" s="51" t="str">
        <f t="shared" si="12"/>
        <v>17</v>
      </c>
      <c r="N94" s="51">
        <v>1</v>
      </c>
      <c r="O94" s="51">
        <v>7</v>
      </c>
      <c r="P94" s="51" t="str">
        <f t="shared" si="13"/>
        <v/>
      </c>
      <c r="Q94" s="51">
        <f t="shared" si="14"/>
        <v>225</v>
      </c>
      <c r="R94" s="51">
        <v>225</v>
      </c>
      <c r="S94" s="51">
        <f t="shared" si="15"/>
        <v>0</v>
      </c>
    </row>
    <row r="95" spans="10:20" x14ac:dyDescent="0.2">
      <c r="J95" s="51">
        <v>7</v>
      </c>
      <c r="K95" s="51">
        <v>55</v>
      </c>
      <c r="M95" s="51" t="str">
        <f t="shared" si="12"/>
        <v>23</v>
      </c>
      <c r="N95" s="51">
        <v>2</v>
      </c>
      <c r="O95" s="51">
        <v>3</v>
      </c>
      <c r="P95" s="51">
        <f t="shared" si="13"/>
        <v>674</v>
      </c>
      <c r="Q95" s="51">
        <f t="shared" si="14"/>
        <v>410</v>
      </c>
      <c r="R95" s="51">
        <v>560</v>
      </c>
      <c r="S95" s="51">
        <f t="shared" si="15"/>
        <v>150</v>
      </c>
      <c r="T95" s="53">
        <f t="shared" ref="T95:T97" si="17">S95/R95</f>
        <v>0.26785714285714285</v>
      </c>
    </row>
    <row r="96" spans="10:20" x14ac:dyDescent="0.2">
      <c r="M96" s="51" t="str">
        <f t="shared" si="12"/>
        <v>24</v>
      </c>
      <c r="N96" s="51">
        <v>2</v>
      </c>
      <c r="O96" s="51">
        <v>4</v>
      </c>
      <c r="P96" s="51" t="str">
        <f t="shared" si="13"/>
        <v/>
      </c>
      <c r="Q96" s="51">
        <f t="shared" si="14"/>
        <v>310</v>
      </c>
      <c r="R96" s="51">
        <v>700</v>
      </c>
      <c r="S96" s="51">
        <f t="shared" si="15"/>
        <v>390</v>
      </c>
      <c r="T96" s="53">
        <f t="shared" si="17"/>
        <v>0.55714285714285716</v>
      </c>
    </row>
    <row r="97" spans="13:20" x14ac:dyDescent="0.2">
      <c r="M97" s="51" t="str">
        <f t="shared" si="12"/>
        <v>25</v>
      </c>
      <c r="N97" s="51">
        <v>2</v>
      </c>
      <c r="O97" s="51">
        <v>5</v>
      </c>
      <c r="P97" s="51">
        <f t="shared" si="13"/>
        <v>757.83333333333337</v>
      </c>
      <c r="Q97" s="51">
        <f t="shared" si="14"/>
        <v>360</v>
      </c>
      <c r="R97" s="51">
        <v>750</v>
      </c>
      <c r="S97" s="51">
        <f t="shared" si="15"/>
        <v>390</v>
      </c>
      <c r="T97" s="53">
        <f t="shared" si="17"/>
        <v>0.52</v>
      </c>
    </row>
    <row r="98" spans="13:20" x14ac:dyDescent="0.2">
      <c r="M98" s="51" t="str">
        <f t="shared" si="12"/>
        <v>26</v>
      </c>
      <c r="N98" s="51">
        <v>2</v>
      </c>
      <c r="O98" s="51">
        <v>6</v>
      </c>
      <c r="P98" s="51" t="str">
        <f t="shared" si="13"/>
        <v/>
      </c>
      <c r="Q98" s="51">
        <f t="shared" si="14"/>
        <v>460</v>
      </c>
      <c r="R98" s="51">
        <v>460</v>
      </c>
      <c r="S98" s="51">
        <f t="shared" si="15"/>
        <v>0</v>
      </c>
    </row>
    <row r="99" spans="13:20" x14ac:dyDescent="0.2">
      <c r="M99" s="51" t="str">
        <f t="shared" si="12"/>
        <v>27</v>
      </c>
      <c r="N99" s="51">
        <v>2</v>
      </c>
      <c r="O99" s="51">
        <v>7</v>
      </c>
      <c r="P99" s="51" t="str">
        <f t="shared" si="13"/>
        <v/>
      </c>
      <c r="Q99" s="51">
        <f t="shared" si="14"/>
        <v>315</v>
      </c>
      <c r="R99" s="51">
        <v>315</v>
      </c>
      <c r="S99" s="51">
        <f t="shared" si="15"/>
        <v>0</v>
      </c>
    </row>
    <row r="100" spans="13:20" x14ac:dyDescent="0.2">
      <c r="M100" s="51" t="str">
        <f t="shared" si="12"/>
        <v>34</v>
      </c>
      <c r="N100" s="51">
        <v>3</v>
      </c>
      <c r="O100" s="51">
        <v>4</v>
      </c>
      <c r="P100" s="51">
        <f t="shared" si="13"/>
        <v>772.25</v>
      </c>
      <c r="Q100" s="51">
        <f t="shared" si="14"/>
        <v>200</v>
      </c>
      <c r="R100" s="51">
        <v>800</v>
      </c>
      <c r="S100" s="51">
        <f t="shared" si="15"/>
        <v>600</v>
      </c>
      <c r="T100" s="53">
        <f t="shared" ref="T100:T108" si="18">S100/R100</f>
        <v>0.75</v>
      </c>
    </row>
    <row r="101" spans="13:20" x14ac:dyDescent="0.2">
      <c r="M101" s="51" t="str">
        <f t="shared" si="12"/>
        <v>35</v>
      </c>
      <c r="N101" s="51">
        <v>3</v>
      </c>
      <c r="O101" s="51">
        <v>5</v>
      </c>
      <c r="P101" s="51">
        <f t="shared" si="13"/>
        <v>811.66666666666663</v>
      </c>
      <c r="Q101" s="51">
        <f t="shared" si="14"/>
        <v>250</v>
      </c>
      <c r="R101" s="51">
        <v>850</v>
      </c>
      <c r="S101" s="51">
        <f t="shared" si="15"/>
        <v>600</v>
      </c>
      <c r="T101" s="53">
        <f t="shared" si="18"/>
        <v>0.70588235294117652</v>
      </c>
    </row>
    <row r="102" spans="13:20" x14ac:dyDescent="0.2">
      <c r="M102" s="51" t="str">
        <f t="shared" si="12"/>
        <v>36</v>
      </c>
      <c r="N102" s="51">
        <v>3</v>
      </c>
      <c r="O102" s="51">
        <v>6</v>
      </c>
      <c r="P102" s="51" t="str">
        <f t="shared" si="13"/>
        <v/>
      </c>
      <c r="Q102" s="51">
        <f t="shared" si="14"/>
        <v>350</v>
      </c>
      <c r="R102" s="51">
        <v>500</v>
      </c>
      <c r="S102" s="51">
        <f t="shared" si="15"/>
        <v>150</v>
      </c>
      <c r="T102" s="53">
        <f t="shared" si="18"/>
        <v>0.3</v>
      </c>
    </row>
    <row r="103" spans="13:20" x14ac:dyDescent="0.2">
      <c r="M103" s="51" t="str">
        <f t="shared" si="12"/>
        <v>37</v>
      </c>
      <c r="N103" s="51">
        <v>3</v>
      </c>
      <c r="O103" s="51">
        <v>7</v>
      </c>
      <c r="P103" s="51" t="str">
        <f t="shared" si="13"/>
        <v/>
      </c>
      <c r="Q103" s="51">
        <f t="shared" si="14"/>
        <v>205</v>
      </c>
      <c r="R103" s="51">
        <v>355</v>
      </c>
      <c r="S103" s="51">
        <f t="shared" si="15"/>
        <v>150</v>
      </c>
      <c r="T103" s="53">
        <f t="shared" si="18"/>
        <v>0.42253521126760563</v>
      </c>
    </row>
    <row r="104" spans="13:20" x14ac:dyDescent="0.2">
      <c r="M104" s="51" t="str">
        <f t="shared" si="12"/>
        <v>45</v>
      </c>
      <c r="N104" s="51">
        <v>4</v>
      </c>
      <c r="O104" s="51">
        <v>5</v>
      </c>
      <c r="P104" s="51">
        <f t="shared" si="13"/>
        <v>743</v>
      </c>
      <c r="Q104" s="51">
        <f t="shared" si="14"/>
        <v>150</v>
      </c>
      <c r="R104" s="51">
        <v>210</v>
      </c>
      <c r="S104" s="51">
        <f t="shared" si="15"/>
        <v>60</v>
      </c>
      <c r="T104" s="53">
        <f t="shared" si="18"/>
        <v>0.2857142857142857</v>
      </c>
    </row>
    <row r="105" spans="13:20" ht="12" customHeight="1" x14ac:dyDescent="0.2">
      <c r="M105" s="51" t="str">
        <f t="shared" si="12"/>
        <v>46</v>
      </c>
      <c r="N105" s="51">
        <v>4</v>
      </c>
      <c r="O105" s="51">
        <v>6</v>
      </c>
      <c r="P105" s="51" t="str">
        <f t="shared" si="13"/>
        <v/>
      </c>
      <c r="Q105" s="51">
        <f t="shared" si="14"/>
        <v>250</v>
      </c>
      <c r="R105" s="51">
        <v>550</v>
      </c>
      <c r="S105" s="51">
        <f t="shared" si="15"/>
        <v>300</v>
      </c>
      <c r="T105" s="53">
        <f t="shared" si="18"/>
        <v>0.54545454545454541</v>
      </c>
    </row>
    <row r="106" spans="13:20" x14ac:dyDescent="0.2">
      <c r="M106" s="51" t="str">
        <f t="shared" si="12"/>
        <v>47</v>
      </c>
      <c r="N106" s="51">
        <v>4</v>
      </c>
      <c r="O106" s="51">
        <v>7</v>
      </c>
      <c r="P106" s="51" t="str">
        <f t="shared" si="13"/>
        <v/>
      </c>
      <c r="Q106" s="51">
        <f t="shared" si="14"/>
        <v>105</v>
      </c>
      <c r="R106" s="51">
        <v>187.5</v>
      </c>
      <c r="S106" s="51">
        <f t="shared" si="15"/>
        <v>82.5</v>
      </c>
      <c r="T106" s="53">
        <f t="shared" si="18"/>
        <v>0.44</v>
      </c>
    </row>
    <row r="107" spans="13:20" ht="12" customHeight="1" x14ac:dyDescent="0.2">
      <c r="M107" s="51" t="str">
        <f t="shared" si="12"/>
        <v>56</v>
      </c>
      <c r="N107" s="51">
        <v>5</v>
      </c>
      <c r="O107" s="51">
        <v>6</v>
      </c>
      <c r="P107" s="51" t="str">
        <f t="shared" si="13"/>
        <v/>
      </c>
      <c r="Q107" s="51">
        <f t="shared" si="14"/>
        <v>300</v>
      </c>
      <c r="R107" s="51">
        <v>600</v>
      </c>
      <c r="S107" s="51">
        <f t="shared" si="15"/>
        <v>300</v>
      </c>
      <c r="T107" s="53">
        <f t="shared" si="18"/>
        <v>0.5</v>
      </c>
    </row>
    <row r="108" spans="13:20" ht="12" customHeight="1" x14ac:dyDescent="0.2">
      <c r="M108" s="51" t="str">
        <f t="shared" si="12"/>
        <v>57</v>
      </c>
      <c r="N108" s="51">
        <v>5</v>
      </c>
      <c r="O108" s="51">
        <v>7</v>
      </c>
      <c r="P108" s="51" t="str">
        <f t="shared" si="13"/>
        <v/>
      </c>
      <c r="Q108" s="51">
        <f t="shared" si="14"/>
        <v>155</v>
      </c>
      <c r="R108" s="51">
        <v>237.5</v>
      </c>
      <c r="S108" s="51">
        <f t="shared" si="15"/>
        <v>82.5</v>
      </c>
      <c r="T108" s="53">
        <f t="shared" si="18"/>
        <v>0.3473684210526316</v>
      </c>
    </row>
    <row r="109" spans="13:20" x14ac:dyDescent="0.2">
      <c r="M109" s="51" t="str">
        <f t="shared" si="12"/>
        <v>67</v>
      </c>
      <c r="N109" s="51">
        <v>6</v>
      </c>
      <c r="O109" s="51">
        <v>7</v>
      </c>
      <c r="P109" s="51" t="str">
        <f t="shared" si="13"/>
        <v/>
      </c>
      <c r="Q109" s="51">
        <f t="shared" si="14"/>
        <v>255</v>
      </c>
      <c r="R109" s="51">
        <v>255</v>
      </c>
      <c r="S109" s="51">
        <f t="shared" si="15"/>
        <v>0</v>
      </c>
    </row>
  </sheetData>
  <phoneticPr fontId="9" type="noConversion"/>
  <conditionalFormatting sqref="W3:AC9 O4:O10 N10:P10 N4:N11 C4:M10">
    <cfRule type="cellIs" dxfId="144" priority="15" stopIfTrue="1" operator="equal">
      <formula>0</formula>
    </cfRule>
  </conditionalFormatting>
  <conditionalFormatting sqref="P4">
    <cfRule type="cellIs" dxfId="143" priority="1" stopIfTrue="1" operator="equal">
      <formula>0</formula>
    </cfRule>
  </conditionalFormatting>
  <printOptions horizontalCentered="1" verticalCentered="1"/>
  <pageMargins left="0.75" right="0.75" top="1" bottom="1" header="0.5" footer="0.5"/>
  <pageSetup orientation="landscape" verticalDpi="300" r:id="rId1"/>
  <headerFooter alignWithMargins="0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AI96"/>
  <sheetViews>
    <sheetView showGridLines="0" zoomScale="112" workbookViewId="0">
      <selection activeCell="K84" sqref="K84"/>
    </sheetView>
  </sheetViews>
  <sheetFormatPr defaultColWidth="9.140625" defaultRowHeight="12.75" x14ac:dyDescent="0.2"/>
  <cols>
    <col min="1" max="1" width="3.42578125" style="2" customWidth="1"/>
    <col min="2" max="2" width="5.5703125" style="2" customWidth="1"/>
    <col min="3" max="3" width="15" style="2" customWidth="1"/>
    <col min="4" max="8" width="11.42578125" style="2" customWidth="1"/>
    <col min="9" max="10" width="11.140625" style="2" hidden="1" customWidth="1"/>
    <col min="11" max="11" width="11.140625" style="2" customWidth="1"/>
    <col min="12" max="12" width="49" style="2" customWidth="1"/>
    <col min="13" max="16384" width="9.140625" style="2"/>
  </cols>
  <sheetData>
    <row r="1" spans="2:23" ht="36" thickBot="1" x14ac:dyDescent="0.55000000000000004">
      <c r="B1" s="122" t="s">
        <v>8</v>
      </c>
      <c r="C1" s="6"/>
      <c r="D1" s="6"/>
      <c r="E1" s="6"/>
      <c r="F1" s="6"/>
      <c r="G1" s="6"/>
      <c r="H1" s="6"/>
      <c r="I1" s="6"/>
      <c r="J1" s="6"/>
    </row>
    <row r="2" spans="2:23" ht="25.5" customHeight="1" thickTop="1" thickBot="1" x14ac:dyDescent="0.45">
      <c r="B2" s="147"/>
      <c r="C2" s="148"/>
      <c r="D2" s="149">
        <v>1</v>
      </c>
      <c r="E2" s="149">
        <v>2</v>
      </c>
      <c r="F2" s="150">
        <v>3</v>
      </c>
      <c r="G2" s="149">
        <v>4</v>
      </c>
      <c r="H2" s="151">
        <v>5</v>
      </c>
      <c r="I2" s="26">
        <v>6</v>
      </c>
      <c r="J2" s="17">
        <v>7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2:23" ht="26.25" customHeight="1" thickBot="1" x14ac:dyDescent="0.45">
      <c r="B3" s="145" t="s">
        <v>3</v>
      </c>
      <c r="C3" s="146"/>
      <c r="D3" s="184">
        <f>EMBA!M19</f>
        <v>0</v>
      </c>
      <c r="E3" s="185">
        <f>EMBA!N19</f>
        <v>0</v>
      </c>
      <c r="F3" s="185">
        <f>EMBA!O19</f>
        <v>0</v>
      </c>
      <c r="G3" s="185">
        <f>EMBA!P19</f>
        <v>0</v>
      </c>
      <c r="H3" s="186">
        <f>EMBA!Q19</f>
        <v>0</v>
      </c>
      <c r="I3" s="77">
        <f>EMBA!R19</f>
        <v>0</v>
      </c>
      <c r="J3" s="18">
        <f>EMBA!S19</f>
        <v>0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2:23" ht="26.25" customHeight="1" thickTop="1" x14ac:dyDescent="0.4">
      <c r="B4" s="317" t="s">
        <v>22</v>
      </c>
      <c r="C4" s="123" t="s">
        <v>13</v>
      </c>
      <c r="D4" s="156">
        <f t="shared" ref="D4:J4" si="0">O74</f>
        <v>1640</v>
      </c>
      <c r="E4" s="157">
        <f t="shared" si="0"/>
        <v>1041</v>
      </c>
      <c r="F4" s="157">
        <f t="shared" si="0"/>
        <v>1161</v>
      </c>
      <c r="G4" s="157">
        <f t="shared" si="0"/>
        <v>743</v>
      </c>
      <c r="H4" s="158">
        <f t="shared" si="0"/>
        <v>465</v>
      </c>
      <c r="I4" s="135">
        <f t="shared" si="0"/>
        <v>0</v>
      </c>
      <c r="J4" s="75">
        <f t="shared" si="0"/>
        <v>0</v>
      </c>
      <c r="K4" s="5"/>
      <c r="L4" s="5"/>
      <c r="M4" s="5">
        <f>MAX(D4:J6)</f>
        <v>1640</v>
      </c>
      <c r="N4" s="5"/>
      <c r="O4" s="5"/>
      <c r="P4" s="5"/>
      <c r="Q4" s="5"/>
      <c r="R4" s="5"/>
      <c r="S4" s="5"/>
      <c r="T4" s="5"/>
      <c r="U4" s="5"/>
      <c r="V4" s="5"/>
      <c r="W4" s="5"/>
    </row>
    <row r="5" spans="2:23" ht="26.25" customHeight="1" x14ac:dyDescent="0.4">
      <c r="B5" s="318"/>
      <c r="C5" s="124" t="s">
        <v>14</v>
      </c>
      <c r="D5" s="159">
        <f t="shared" ref="D5:J5" si="1">V74</f>
        <v>910</v>
      </c>
      <c r="E5" s="160">
        <f t="shared" si="1"/>
        <v>641</v>
      </c>
      <c r="F5" s="160">
        <f t="shared" si="1"/>
        <v>883</v>
      </c>
      <c r="G5" s="160">
        <f t="shared" si="1"/>
        <v>593</v>
      </c>
      <c r="H5" s="161">
        <f t="shared" si="1"/>
        <v>365</v>
      </c>
      <c r="I5" s="136">
        <f t="shared" si="1"/>
        <v>0</v>
      </c>
      <c r="J5" s="42">
        <f t="shared" si="1"/>
        <v>0</v>
      </c>
      <c r="K5" s="5"/>
      <c r="L5" s="5"/>
      <c r="M5" s="5">
        <f>MIN(D4:J6)</f>
        <v>0</v>
      </c>
      <c r="N5" s="5"/>
      <c r="O5" s="5"/>
      <c r="P5" s="5"/>
      <c r="Q5" s="5"/>
      <c r="R5" s="5"/>
      <c r="S5" s="5"/>
      <c r="T5" s="5"/>
      <c r="U5" s="5"/>
      <c r="V5" s="5"/>
      <c r="W5" s="5"/>
    </row>
    <row r="6" spans="2:23" ht="26.25" customHeight="1" thickBot="1" x14ac:dyDescent="0.45">
      <c r="B6" s="319"/>
      <c r="C6" s="134" t="s">
        <v>15</v>
      </c>
      <c r="D6" s="162">
        <f t="shared" ref="D6:J6" si="2">AC74</f>
        <v>2.9113636363636362</v>
      </c>
      <c r="E6" s="163">
        <f t="shared" si="2"/>
        <v>1.78</v>
      </c>
      <c r="F6" s="163">
        <f t="shared" si="2"/>
        <v>3.532</v>
      </c>
      <c r="G6" s="163">
        <f t="shared" si="2"/>
        <v>7.4</v>
      </c>
      <c r="H6" s="164">
        <f t="shared" si="2"/>
        <v>3.65</v>
      </c>
      <c r="I6" s="137">
        <f t="shared" si="2"/>
        <v>0</v>
      </c>
      <c r="J6" s="76">
        <f t="shared" si="2"/>
        <v>0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2:23" ht="26.25" customHeight="1" thickTop="1" x14ac:dyDescent="0.4">
      <c r="B7" s="318" t="s">
        <v>16</v>
      </c>
      <c r="C7" s="133" t="s">
        <v>107</v>
      </c>
      <c r="D7" s="165">
        <f>EMBA!C20</f>
        <v>475</v>
      </c>
      <c r="E7" s="166">
        <f>EMBA!D20</f>
        <v>291.5</v>
      </c>
      <c r="F7" s="166">
        <f>EMBA!E20</f>
        <v>1083</v>
      </c>
      <c r="G7" s="166" t="str">
        <f>EMBA!F20</f>
        <v/>
      </c>
      <c r="H7" s="167">
        <f>EMBA!G20</f>
        <v>232.5</v>
      </c>
      <c r="I7" s="138" t="str">
        <f>EMBA!H20</f>
        <v/>
      </c>
      <c r="J7" s="41" t="str">
        <f>EMBA!I20</f>
        <v/>
      </c>
      <c r="K7" s="5"/>
      <c r="L7" s="5"/>
      <c r="M7" s="78">
        <f>MAX(D7:D9)</f>
        <v>490</v>
      </c>
      <c r="N7" s="5">
        <f>MAX(E7:E9)</f>
        <v>395</v>
      </c>
      <c r="O7" s="5">
        <f>MAX(F7:F9)</f>
        <v>1083</v>
      </c>
      <c r="P7" s="5">
        <f>MAX(G7:G9)</f>
        <v>389</v>
      </c>
      <c r="Q7" s="5">
        <f>MAX(H7:H9)</f>
        <v>232.5</v>
      </c>
      <c r="R7" s="5"/>
      <c r="S7" s="5"/>
      <c r="T7" s="5"/>
      <c r="U7" s="5"/>
      <c r="V7" s="5"/>
      <c r="W7" s="5"/>
    </row>
    <row r="8" spans="2:23" ht="26.25" customHeight="1" x14ac:dyDescent="0.4">
      <c r="B8" s="318"/>
      <c r="C8" s="124" t="s">
        <v>94</v>
      </c>
      <c r="D8" s="165">
        <f>'EMBA-1'!C20</f>
        <v>298.5</v>
      </c>
      <c r="E8" s="166">
        <f>'EMBA-1'!D20</f>
        <v>395</v>
      </c>
      <c r="F8" s="166">
        <f>'EMBA-1'!E20</f>
        <v>759</v>
      </c>
      <c r="G8" s="166">
        <f>'EMBA-1'!F20</f>
        <v>389</v>
      </c>
      <c r="H8" s="168">
        <f>'EMBA-1'!G20</f>
        <v>220</v>
      </c>
      <c r="I8" s="136" t="str">
        <f>'EMBA-1'!H20</f>
        <v/>
      </c>
      <c r="J8" s="42" t="str">
        <f>'EMBA-1'!I20</f>
        <v/>
      </c>
      <c r="K8" s="5"/>
      <c r="L8" s="5"/>
      <c r="M8" s="5">
        <f>MIN(D7:D9)</f>
        <v>298.5</v>
      </c>
      <c r="N8" s="5">
        <f>MIN(E7:E9)</f>
        <v>291.5</v>
      </c>
      <c r="O8" s="5">
        <f>MIN(F7:F9)</f>
        <v>759</v>
      </c>
      <c r="P8" s="5">
        <f>MIN(G7:G9)</f>
        <v>389</v>
      </c>
      <c r="Q8" s="5">
        <f>MIN(H7:H9)</f>
        <v>220</v>
      </c>
      <c r="R8" s="5"/>
      <c r="S8" s="5"/>
      <c r="T8" s="5"/>
      <c r="U8" s="5"/>
      <c r="V8" s="5"/>
      <c r="W8" s="5"/>
    </row>
    <row r="9" spans="2:23" ht="26.25" customHeight="1" thickBot="1" x14ac:dyDescent="0.45">
      <c r="B9" s="318"/>
      <c r="C9" s="125" t="s">
        <v>89</v>
      </c>
      <c r="D9" s="169">
        <f>ExecEd!C20</f>
        <v>490</v>
      </c>
      <c r="E9" s="170">
        <f>ExecEd!D20</f>
        <v>345.5</v>
      </c>
      <c r="F9" s="170" t="str">
        <f>ExecEd!E20</f>
        <v/>
      </c>
      <c r="G9" s="170" t="str">
        <f>ExecEd!F20</f>
        <v/>
      </c>
      <c r="H9" s="171" t="str">
        <f>ExecEd!G20</f>
        <v/>
      </c>
      <c r="I9" s="139" t="str">
        <f>ExecEd!H20</f>
        <v/>
      </c>
      <c r="J9" s="43" t="str">
        <f>ExecEd!I20</f>
        <v/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ht="26.25" customHeight="1" x14ac:dyDescent="0.4">
      <c r="B10" s="323" t="s">
        <v>18</v>
      </c>
      <c r="C10" s="152" t="str">
        <f>C7</f>
        <v>Bio F14</v>
      </c>
      <c r="D10" s="172">
        <f>EMBA!C22</f>
        <v>305</v>
      </c>
      <c r="E10" s="173">
        <f>EMBA!D22</f>
        <v>31.5</v>
      </c>
      <c r="F10" s="173">
        <f>EMBA!E22</f>
        <v>283</v>
      </c>
      <c r="G10" s="173" t="str">
        <f>EMBA!F22</f>
        <v/>
      </c>
      <c r="H10" s="174">
        <f>EMBA!G22</f>
        <v>132.5</v>
      </c>
      <c r="I10" s="138" t="str">
        <f>EMBA!H22</f>
        <v/>
      </c>
      <c r="J10" s="41" t="str">
        <f>EMBA!I22</f>
        <v/>
      </c>
      <c r="K10" s="5"/>
      <c r="L10" s="5"/>
      <c r="M10" s="5">
        <f>MAX(D10:D12)</f>
        <v>305</v>
      </c>
      <c r="N10" s="5">
        <f>MAX(E10:E12)</f>
        <v>135</v>
      </c>
      <c r="O10" s="5">
        <f>MAX(F10:F12)</f>
        <v>283</v>
      </c>
      <c r="P10" s="5">
        <f>MAX(G10:G12)</f>
        <v>339</v>
      </c>
      <c r="Q10" s="5">
        <f>MAX(H10:H12)</f>
        <v>132.5</v>
      </c>
      <c r="R10" s="5"/>
      <c r="S10" s="5"/>
      <c r="T10" s="5"/>
      <c r="U10" s="5"/>
      <c r="V10" s="5"/>
      <c r="W10" s="5"/>
    </row>
    <row r="11" spans="2:23" ht="26.25" customHeight="1" x14ac:dyDescent="0.4">
      <c r="B11" s="318"/>
      <c r="C11" s="124" t="str">
        <f>C8</f>
        <v>Bio F13</v>
      </c>
      <c r="D11" s="165">
        <f>'EMBA-1'!C22</f>
        <v>-776.5</v>
      </c>
      <c r="E11" s="166">
        <f>'EMBA-1'!D22</f>
        <v>135</v>
      </c>
      <c r="F11" s="166">
        <f>'EMBA-1'!E22</f>
        <v>-741</v>
      </c>
      <c r="G11" s="166">
        <f>'EMBA-1'!F22</f>
        <v>339</v>
      </c>
      <c r="H11" s="168">
        <f>'EMBA-1'!G22</f>
        <v>120</v>
      </c>
      <c r="I11" s="136" t="str">
        <f>'EMBA-1'!H22</f>
        <v/>
      </c>
      <c r="J11" s="42" t="str">
        <f>'EMBA-1'!I22</f>
        <v/>
      </c>
      <c r="K11" s="5"/>
      <c r="L11" s="5"/>
      <c r="M11" s="5">
        <f>MIN(D10:D12)</f>
        <v>-776.5</v>
      </c>
      <c r="N11" s="5">
        <f>MIN(E10:E12)</f>
        <v>-214.5</v>
      </c>
      <c r="O11" s="5">
        <f>MIN(F10:F12)</f>
        <v>-741</v>
      </c>
      <c r="P11" s="5">
        <f>MIN(G10:G12)</f>
        <v>339</v>
      </c>
      <c r="Q11" s="5">
        <f>MIN(H10:H12)</f>
        <v>120</v>
      </c>
      <c r="R11" s="5"/>
      <c r="S11" s="5"/>
      <c r="T11" s="5"/>
      <c r="U11" s="5"/>
      <c r="V11" s="5"/>
      <c r="W11" s="5"/>
    </row>
    <row r="12" spans="2:23" ht="26.25" customHeight="1" thickBot="1" x14ac:dyDescent="0.45">
      <c r="B12" s="324"/>
      <c r="C12" s="153" t="str">
        <f>C9</f>
        <v>Bio S13</v>
      </c>
      <c r="D12" s="169">
        <f>ExecEd!C22</f>
        <v>-340</v>
      </c>
      <c r="E12" s="170">
        <f>ExecEd!D22</f>
        <v>-214.5</v>
      </c>
      <c r="F12" s="170" t="str">
        <f>ExecEd!E22</f>
        <v/>
      </c>
      <c r="G12" s="170" t="str">
        <f>ExecEd!F22</f>
        <v/>
      </c>
      <c r="H12" s="171" t="str">
        <f>ExecEd!G22</f>
        <v/>
      </c>
      <c r="I12" s="140" t="str">
        <f>ExecEd!H22</f>
        <v/>
      </c>
      <c r="J12" s="44" t="str">
        <f>ExecEd!I22</f>
        <v/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2:23" ht="26.25" customHeight="1" thickTop="1" x14ac:dyDescent="0.4">
      <c r="B13" s="318" t="s">
        <v>15</v>
      </c>
      <c r="C13" s="133" t="str">
        <f>C10</f>
        <v>Bio F14</v>
      </c>
      <c r="D13" s="175">
        <f>EMBA!C23</f>
        <v>1.7941176470588236</v>
      </c>
      <c r="E13" s="176">
        <f>EMBA!D23</f>
        <v>0.12115384615384615</v>
      </c>
      <c r="F13" s="176">
        <f>EMBA!E23</f>
        <v>0.35375000000000001</v>
      </c>
      <c r="G13" s="176" t="str">
        <f>EMBA!F23</f>
        <v/>
      </c>
      <c r="H13" s="177">
        <f>EMBA!G23</f>
        <v>1.325</v>
      </c>
      <c r="I13" s="141" t="str">
        <f>EMBA!H23</f>
        <v/>
      </c>
      <c r="J13" s="40" t="str">
        <f>EMBA!I23</f>
        <v/>
      </c>
      <c r="K13" s="34"/>
      <c r="L13" s="5"/>
      <c r="M13" s="5">
        <f>MAX(D13:D15)</f>
        <v>1.7941176470588236</v>
      </c>
      <c r="N13" s="5">
        <f>MAX(E13:E15)</f>
        <v>0.51923076923076927</v>
      </c>
      <c r="O13" s="5">
        <f>MAX(F13:F15)</f>
        <v>0.35375000000000001</v>
      </c>
      <c r="P13" s="5">
        <f>MAX(G13:G15)</f>
        <v>6.78</v>
      </c>
      <c r="Q13" s="5">
        <f>MAX(H13:H15)</f>
        <v>1.325</v>
      </c>
      <c r="R13" s="5"/>
      <c r="S13" s="5"/>
      <c r="T13" s="5"/>
      <c r="U13" s="5"/>
      <c r="V13" s="5"/>
      <c r="W13" s="5"/>
    </row>
    <row r="14" spans="2:23" ht="26.25" customHeight="1" x14ac:dyDescent="0.4">
      <c r="B14" s="318"/>
      <c r="C14" s="124" t="str">
        <f>C8</f>
        <v>Bio F13</v>
      </c>
      <c r="D14" s="178">
        <f>'EMBA-1'!C23</f>
        <v>-0.72232558139534886</v>
      </c>
      <c r="E14" s="179">
        <f>'EMBA-1'!D23</f>
        <v>0.51923076923076927</v>
      </c>
      <c r="F14" s="179">
        <f>'EMBA-1'!E23</f>
        <v>-0.49399999999999999</v>
      </c>
      <c r="G14" s="179">
        <f>'EMBA-1'!F23</f>
        <v>6.78</v>
      </c>
      <c r="H14" s="180">
        <f>'EMBA-1'!G23</f>
        <v>1.2</v>
      </c>
      <c r="I14" s="142" t="str">
        <f>'EMBA-1'!H23</f>
        <v/>
      </c>
      <c r="J14" s="39" t="str">
        <f>'EMBA-1'!I23</f>
        <v/>
      </c>
      <c r="K14" s="34"/>
      <c r="L14" s="5"/>
      <c r="M14" s="5">
        <f>MIN(D13:D15)</f>
        <v>-0.72232558139534886</v>
      </c>
      <c r="N14" s="5">
        <f>MIN(E13:E15)</f>
        <v>-0.38303571428571431</v>
      </c>
      <c r="O14" s="5">
        <f>MIN(F13:F15)</f>
        <v>-0.49399999999999999</v>
      </c>
      <c r="P14" s="5">
        <f>MIN(G13:G15)</f>
        <v>6.78</v>
      </c>
      <c r="Q14" s="5">
        <f>MIN(H13:H15)</f>
        <v>1.2</v>
      </c>
    </row>
    <row r="15" spans="2:23" ht="26.25" customHeight="1" thickBot="1" x14ac:dyDescent="0.45">
      <c r="B15" s="325"/>
      <c r="C15" s="144" t="str">
        <f>C9</f>
        <v>Bio S13</v>
      </c>
      <c r="D15" s="181">
        <f>ExecEd!C23</f>
        <v>-0.40963855421686746</v>
      </c>
      <c r="E15" s="182">
        <f>ExecEd!D23</f>
        <v>-0.38303571428571431</v>
      </c>
      <c r="F15" s="182" t="str">
        <f>ExecEd!E23</f>
        <v/>
      </c>
      <c r="G15" s="182" t="str">
        <f>ExecEd!F23</f>
        <v/>
      </c>
      <c r="H15" s="183" t="str">
        <f>ExecEd!G23</f>
        <v/>
      </c>
      <c r="I15" s="143" t="str">
        <f>ExecEd!H23</f>
        <v/>
      </c>
      <c r="J15" s="35" t="str">
        <f>ExecEd!I23</f>
        <v/>
      </c>
      <c r="K15" s="34"/>
      <c r="L15" s="5"/>
      <c r="M15" s="5"/>
    </row>
    <row r="16" spans="2:23" ht="26.25" customHeight="1" thickTop="1" x14ac:dyDescent="0.2"/>
    <row r="17" spans="2:35" ht="26.25" customHeight="1" x14ac:dyDescent="0.2"/>
    <row r="18" spans="2:35" ht="26.25" customHeight="1" x14ac:dyDescent="0.2"/>
    <row r="19" spans="2:35" ht="26.25" customHeight="1" x14ac:dyDescent="0.2"/>
    <row r="20" spans="2:35" ht="26.25" customHeight="1" x14ac:dyDescent="0.2"/>
    <row r="21" spans="2:35" ht="26.25" customHeight="1" x14ac:dyDescent="0.2"/>
    <row r="22" spans="2:35" ht="26.25" customHeight="1" x14ac:dyDescent="0.2"/>
    <row r="23" spans="2:35" ht="26.25" customHeight="1" x14ac:dyDescent="0.2"/>
    <row r="24" spans="2:35" ht="26.25" customHeight="1" x14ac:dyDescent="0.3">
      <c r="D24" s="269" t="s">
        <v>76</v>
      </c>
      <c r="E24" s="268"/>
      <c r="F24" s="268">
        <v>3052</v>
      </c>
    </row>
    <row r="27" spans="2:35" ht="13.5" thickBot="1" x14ac:dyDescent="0.25"/>
    <row r="28" spans="2:35" ht="30.75" thickTop="1" thickBot="1" x14ac:dyDescent="0.45">
      <c r="B28" s="193"/>
      <c r="C28" s="194"/>
      <c r="D28" s="195">
        <v>1</v>
      </c>
      <c r="E28" s="195">
        <v>2</v>
      </c>
      <c r="F28" s="196">
        <v>3</v>
      </c>
      <c r="G28" s="195">
        <v>4</v>
      </c>
      <c r="H28" s="197">
        <v>5</v>
      </c>
    </row>
    <row r="29" spans="2:35" ht="30" thickTop="1" x14ac:dyDescent="0.4">
      <c r="B29" s="320" t="s">
        <v>21</v>
      </c>
      <c r="C29" s="130" t="s">
        <v>13</v>
      </c>
      <c r="D29" s="187">
        <f>MAX(D7:D9)</f>
        <v>490</v>
      </c>
      <c r="E29" s="188">
        <f>MAX(E7:E9)</f>
        <v>395</v>
      </c>
      <c r="F29" s="188">
        <f>MAX(F7:F9)</f>
        <v>1083</v>
      </c>
      <c r="G29" s="188">
        <f>MAX(G7:G9)</f>
        <v>389</v>
      </c>
      <c r="H29" s="198">
        <f>MAX(H7:H9)</f>
        <v>232.5</v>
      </c>
      <c r="M29" s="37">
        <f t="shared" ref="M29:M67" si="3">MAX(D29:H29)</f>
        <v>1083</v>
      </c>
      <c r="N29" s="37">
        <f t="shared" ref="N29:N67" si="4">MIN(D29:H29)</f>
        <v>232.5</v>
      </c>
      <c r="O29" s="37">
        <f t="shared" ref="O29:U29" si="5">D29</f>
        <v>490</v>
      </c>
      <c r="P29" s="37">
        <f t="shared" si="5"/>
        <v>395</v>
      </c>
      <c r="Q29" s="37">
        <f t="shared" si="5"/>
        <v>1083</v>
      </c>
      <c r="R29" s="37">
        <f t="shared" si="5"/>
        <v>389</v>
      </c>
      <c r="S29" s="37">
        <f t="shared" si="5"/>
        <v>232.5</v>
      </c>
      <c r="T29" s="37">
        <f t="shared" si="5"/>
        <v>0</v>
      </c>
      <c r="U29" s="37">
        <f t="shared" si="5"/>
        <v>0</v>
      </c>
    </row>
    <row r="30" spans="2:35" ht="29.25" x14ac:dyDescent="0.4">
      <c r="B30" s="321"/>
      <c r="C30" s="131" t="s">
        <v>14</v>
      </c>
      <c r="D30" s="189">
        <f>MAX(D10:D12)</f>
        <v>305</v>
      </c>
      <c r="E30" s="190">
        <f>MAX(E10:E12)</f>
        <v>135</v>
      </c>
      <c r="F30" s="190">
        <f>MAX(F10:F12)</f>
        <v>283</v>
      </c>
      <c r="G30" s="190">
        <f>MAX(G10:G12)</f>
        <v>339</v>
      </c>
      <c r="H30" s="199">
        <f>MAX(H10:H12)</f>
        <v>132.5</v>
      </c>
      <c r="M30" s="37">
        <f t="shared" si="3"/>
        <v>339</v>
      </c>
      <c r="N30" s="37">
        <f t="shared" si="4"/>
        <v>132.5</v>
      </c>
      <c r="V30" s="2">
        <f t="shared" ref="V30:AB30" si="6">D30</f>
        <v>305</v>
      </c>
      <c r="W30" s="2">
        <f t="shared" si="6"/>
        <v>135</v>
      </c>
      <c r="X30" s="2">
        <f t="shared" si="6"/>
        <v>283</v>
      </c>
      <c r="Y30" s="2">
        <f t="shared" si="6"/>
        <v>339</v>
      </c>
      <c r="Z30" s="2">
        <f t="shared" si="6"/>
        <v>132.5</v>
      </c>
      <c r="AA30" s="2">
        <f t="shared" si="6"/>
        <v>0</v>
      </c>
      <c r="AB30" s="2">
        <f t="shared" si="6"/>
        <v>0</v>
      </c>
    </row>
    <row r="31" spans="2:35" ht="30" thickBot="1" x14ac:dyDescent="0.45">
      <c r="B31" s="322"/>
      <c r="C31" s="132" t="s">
        <v>15</v>
      </c>
      <c r="D31" s="191">
        <f>MAX(D13:D15)</f>
        <v>1.7941176470588236</v>
      </c>
      <c r="E31" s="192">
        <f>MAX(E13:E15)</f>
        <v>0.51923076923076927</v>
      </c>
      <c r="F31" s="192">
        <f>MAX(F13:F15)</f>
        <v>0.35375000000000001</v>
      </c>
      <c r="G31" s="192">
        <f>MAX(G13:G15)</f>
        <v>6.78</v>
      </c>
      <c r="H31" s="200">
        <f>MAX(H13:H15)</f>
        <v>1.325</v>
      </c>
      <c r="M31" s="37">
        <f t="shared" si="3"/>
        <v>6.78</v>
      </c>
      <c r="N31" s="37">
        <f t="shared" si="4"/>
        <v>0.35375000000000001</v>
      </c>
      <c r="AC31" s="36">
        <f t="shared" ref="AC31:AI31" si="7">D31</f>
        <v>1.7941176470588236</v>
      </c>
      <c r="AD31" s="36">
        <f t="shared" si="7"/>
        <v>0.51923076923076927</v>
      </c>
      <c r="AE31" s="36">
        <f t="shared" si="7"/>
        <v>0.35375000000000001</v>
      </c>
      <c r="AF31" s="36">
        <f t="shared" si="7"/>
        <v>6.78</v>
      </c>
      <c r="AG31" s="36">
        <f t="shared" si="7"/>
        <v>1.325</v>
      </c>
      <c r="AH31" s="36">
        <f t="shared" si="7"/>
        <v>0</v>
      </c>
      <c r="AI31" s="36">
        <f t="shared" si="7"/>
        <v>0</v>
      </c>
    </row>
    <row r="32" spans="2:35" ht="30" thickTop="1" x14ac:dyDescent="0.4">
      <c r="B32" s="284"/>
      <c r="C32" s="285"/>
      <c r="D32" s="178"/>
      <c r="E32" s="179"/>
      <c r="F32" s="179"/>
      <c r="G32" s="179"/>
      <c r="H32" s="286"/>
      <c r="M32" s="37">
        <f t="shared" ref="M32:M40" si="8">MAX(D32:H32)</f>
        <v>0</v>
      </c>
      <c r="N32" s="37">
        <f t="shared" ref="N32:N40" si="9">MIN(D32:H32)</f>
        <v>0</v>
      </c>
      <c r="O32" s="37">
        <f t="shared" ref="O32" si="10">D32</f>
        <v>0</v>
      </c>
      <c r="P32" s="37">
        <f t="shared" ref="P32" si="11">E32</f>
        <v>0</v>
      </c>
      <c r="Q32" s="37">
        <f t="shared" ref="Q32" si="12">F32</f>
        <v>0</v>
      </c>
      <c r="R32" s="37">
        <f t="shared" ref="R32" si="13">G32</f>
        <v>0</v>
      </c>
      <c r="S32" s="37">
        <f t="shared" ref="S32" si="14">H32</f>
        <v>0</v>
      </c>
      <c r="T32" s="37">
        <f t="shared" ref="T32" si="15">I32</f>
        <v>0</v>
      </c>
      <c r="U32" s="37">
        <f t="shared" ref="U32" si="16">J32</f>
        <v>0</v>
      </c>
    </row>
    <row r="33" spans="2:35" ht="29.25" x14ac:dyDescent="0.4">
      <c r="B33" s="284"/>
      <c r="C33" s="285"/>
      <c r="D33" s="178"/>
      <c r="E33" s="179"/>
      <c r="F33" s="179"/>
      <c r="G33" s="179"/>
      <c r="H33" s="286"/>
      <c r="M33" s="37">
        <f t="shared" si="8"/>
        <v>0</v>
      </c>
      <c r="N33" s="37">
        <f t="shared" si="9"/>
        <v>0</v>
      </c>
      <c r="V33" s="2">
        <f t="shared" ref="V33" si="17">D33</f>
        <v>0</v>
      </c>
      <c r="W33" s="2">
        <f t="shared" ref="W33" si="18">E33</f>
        <v>0</v>
      </c>
      <c r="X33" s="2">
        <f t="shared" ref="X33" si="19">F33</f>
        <v>0</v>
      </c>
      <c r="Y33" s="2">
        <f t="shared" ref="Y33" si="20">G33</f>
        <v>0</v>
      </c>
      <c r="Z33" s="2">
        <f t="shared" ref="Z33" si="21">H33</f>
        <v>0</v>
      </c>
      <c r="AA33" s="2">
        <f t="shared" ref="AA33" si="22">I33</f>
        <v>0</v>
      </c>
      <c r="AB33" s="2">
        <f t="shared" ref="AB33" si="23">J33</f>
        <v>0</v>
      </c>
    </row>
    <row r="34" spans="2:35" ht="30" thickBot="1" x14ac:dyDescent="0.45">
      <c r="B34" s="284"/>
      <c r="C34" s="285"/>
      <c r="D34" s="178"/>
      <c r="E34" s="179"/>
      <c r="F34" s="179"/>
      <c r="G34" s="179"/>
      <c r="H34" s="286"/>
      <c r="M34" s="37">
        <f t="shared" si="8"/>
        <v>0</v>
      </c>
      <c r="N34" s="37">
        <f t="shared" si="9"/>
        <v>0</v>
      </c>
      <c r="AC34" s="36">
        <f t="shared" ref="AC34" si="24">D34</f>
        <v>0</v>
      </c>
      <c r="AD34" s="36">
        <f t="shared" ref="AD34" si="25">E34</f>
        <v>0</v>
      </c>
      <c r="AE34" s="36">
        <f t="shared" ref="AE34" si="26">F34</f>
        <v>0</v>
      </c>
      <c r="AF34" s="36">
        <f t="shared" ref="AF34" si="27">G34</f>
        <v>0</v>
      </c>
      <c r="AG34" s="36">
        <f t="shared" ref="AG34" si="28">H34</f>
        <v>0</v>
      </c>
      <c r="AH34" s="36">
        <f t="shared" ref="AH34" si="29">I34</f>
        <v>0</v>
      </c>
      <c r="AI34" s="36">
        <f t="shared" ref="AI34" si="30">J34</f>
        <v>0</v>
      </c>
    </row>
    <row r="35" spans="2:35" ht="30" thickTop="1" x14ac:dyDescent="0.4">
      <c r="B35" s="313"/>
      <c r="C35" s="123" t="s">
        <v>13</v>
      </c>
      <c r="D35" s="202">
        <v>503</v>
      </c>
      <c r="E35" s="203">
        <v>630</v>
      </c>
      <c r="F35" s="203">
        <v>524</v>
      </c>
      <c r="G35" s="203">
        <v>420</v>
      </c>
      <c r="H35" s="204">
        <v>364</v>
      </c>
      <c r="M35" s="37">
        <f t="shared" si="8"/>
        <v>630</v>
      </c>
      <c r="N35" s="37">
        <f t="shared" si="9"/>
        <v>364</v>
      </c>
      <c r="O35" s="37">
        <f t="shared" ref="O35" si="31">D35</f>
        <v>503</v>
      </c>
      <c r="P35" s="37">
        <f t="shared" ref="P35" si="32">E35</f>
        <v>630</v>
      </c>
      <c r="Q35" s="37">
        <f t="shared" ref="Q35" si="33">F35</f>
        <v>524</v>
      </c>
      <c r="R35" s="37">
        <f t="shared" ref="R35" si="34">G35</f>
        <v>420</v>
      </c>
      <c r="S35" s="37">
        <f t="shared" ref="S35" si="35">H35</f>
        <v>364</v>
      </c>
      <c r="T35" s="37">
        <f t="shared" ref="T35" si="36">I35</f>
        <v>0</v>
      </c>
      <c r="U35" s="37">
        <f t="shared" ref="U35" si="37">J35</f>
        <v>0</v>
      </c>
    </row>
    <row r="36" spans="2:35" ht="29.25" x14ac:dyDescent="0.4">
      <c r="B36" s="314"/>
      <c r="C36" s="124" t="s">
        <v>14</v>
      </c>
      <c r="D36" s="205">
        <v>149</v>
      </c>
      <c r="E36" s="206">
        <v>370</v>
      </c>
      <c r="F36" s="206">
        <v>374</v>
      </c>
      <c r="G36" s="206">
        <v>370</v>
      </c>
      <c r="H36" s="207">
        <v>264</v>
      </c>
      <c r="M36" s="37">
        <f t="shared" si="8"/>
        <v>374</v>
      </c>
      <c r="N36" s="37">
        <f t="shared" si="9"/>
        <v>149</v>
      </c>
      <c r="V36" s="2">
        <f t="shared" ref="V36" si="38">D36</f>
        <v>149</v>
      </c>
      <c r="W36" s="2">
        <f t="shared" ref="W36" si="39">E36</f>
        <v>370</v>
      </c>
      <c r="X36" s="2">
        <f t="shared" ref="X36" si="40">F36</f>
        <v>374</v>
      </c>
      <c r="Y36" s="2">
        <f t="shared" ref="Y36" si="41">G36</f>
        <v>370</v>
      </c>
      <c r="Z36" s="2">
        <f t="shared" ref="Z36" si="42">H36</f>
        <v>264</v>
      </c>
      <c r="AA36" s="2">
        <f t="shared" ref="AA36" si="43">I36</f>
        <v>0</v>
      </c>
      <c r="AB36" s="2">
        <f t="shared" ref="AB36" si="44">J36</f>
        <v>0</v>
      </c>
    </row>
    <row r="37" spans="2:35" ht="30" thickBot="1" x14ac:dyDescent="0.45">
      <c r="B37" s="315"/>
      <c r="C37" s="125" t="s">
        <v>15</v>
      </c>
      <c r="D37" s="154">
        <v>0.87647058823529411</v>
      </c>
      <c r="E37" s="155">
        <v>1.4230769230769231</v>
      </c>
      <c r="F37" s="155">
        <v>2.4933333333333332</v>
      </c>
      <c r="G37" s="155">
        <v>7.4</v>
      </c>
      <c r="H37" s="208">
        <v>2.64</v>
      </c>
      <c r="M37" s="37">
        <f t="shared" si="8"/>
        <v>7.4</v>
      </c>
      <c r="N37" s="37">
        <f t="shared" si="9"/>
        <v>0.87647058823529411</v>
      </c>
      <c r="AC37" s="36">
        <f t="shared" ref="AC37" si="45">D37</f>
        <v>0.87647058823529411</v>
      </c>
      <c r="AD37" s="36">
        <f t="shared" ref="AD37" si="46">E37</f>
        <v>1.4230769230769231</v>
      </c>
      <c r="AE37" s="36">
        <f t="shared" ref="AE37" si="47">F37</f>
        <v>2.4933333333333332</v>
      </c>
      <c r="AF37" s="36">
        <f t="shared" ref="AF37" si="48">G37</f>
        <v>7.4</v>
      </c>
      <c r="AG37" s="36">
        <f t="shared" ref="AG37" si="49">H37</f>
        <v>2.64</v>
      </c>
      <c r="AH37" s="36">
        <f t="shared" ref="AH37" si="50">I37</f>
        <v>0</v>
      </c>
      <c r="AI37" s="36">
        <f t="shared" ref="AI37" si="51">J37</f>
        <v>0</v>
      </c>
    </row>
    <row r="38" spans="2:35" ht="30" thickTop="1" x14ac:dyDescent="0.4">
      <c r="B38" s="313" t="s">
        <v>108</v>
      </c>
      <c r="C38" s="123" t="s">
        <v>13</v>
      </c>
      <c r="D38" s="202">
        <v>490</v>
      </c>
      <c r="E38" s="203">
        <v>483</v>
      </c>
      <c r="F38" s="203">
        <v>1161</v>
      </c>
      <c r="G38" s="203">
        <v>211</v>
      </c>
      <c r="H38" s="204">
        <v>149</v>
      </c>
      <c r="M38" s="37">
        <f t="shared" si="8"/>
        <v>1161</v>
      </c>
      <c r="N38" s="37">
        <f t="shared" si="9"/>
        <v>149</v>
      </c>
      <c r="O38" s="37">
        <f t="shared" ref="O38" si="52">D38</f>
        <v>490</v>
      </c>
      <c r="P38" s="37">
        <f t="shared" ref="P38" si="53">E38</f>
        <v>483</v>
      </c>
      <c r="Q38" s="37">
        <f t="shared" ref="Q38" si="54">F38</f>
        <v>1161</v>
      </c>
      <c r="R38" s="37">
        <f t="shared" ref="R38" si="55">G38</f>
        <v>211</v>
      </c>
      <c r="S38" s="37">
        <f t="shared" ref="S38" si="56">H38</f>
        <v>149</v>
      </c>
      <c r="T38" s="37">
        <f t="shared" ref="T38" si="57">I38</f>
        <v>0</v>
      </c>
      <c r="U38" s="37">
        <f t="shared" ref="U38" si="58">J38</f>
        <v>0</v>
      </c>
    </row>
    <row r="39" spans="2:35" ht="29.25" x14ac:dyDescent="0.4">
      <c r="B39" s="314"/>
      <c r="C39" s="124" t="s">
        <v>14</v>
      </c>
      <c r="D39" s="205">
        <v>130</v>
      </c>
      <c r="E39" s="206">
        <v>223</v>
      </c>
      <c r="F39" s="206">
        <v>311</v>
      </c>
      <c r="G39" s="206">
        <v>161</v>
      </c>
      <c r="H39" s="207">
        <v>49</v>
      </c>
      <c r="M39" s="37">
        <f t="shared" si="8"/>
        <v>311</v>
      </c>
      <c r="N39" s="37">
        <f t="shared" si="9"/>
        <v>49</v>
      </c>
      <c r="V39" s="2">
        <f t="shared" ref="V39" si="59">D39</f>
        <v>130</v>
      </c>
      <c r="W39" s="2">
        <f t="shared" ref="W39" si="60">E39</f>
        <v>223</v>
      </c>
      <c r="X39" s="2">
        <f t="shared" ref="X39" si="61">F39</f>
        <v>311</v>
      </c>
      <c r="Y39" s="2">
        <f t="shared" ref="Y39" si="62">G39</f>
        <v>161</v>
      </c>
      <c r="Z39" s="2">
        <f t="shared" ref="Z39" si="63">H39</f>
        <v>49</v>
      </c>
      <c r="AA39" s="2">
        <f t="shared" ref="AA39" si="64">I39</f>
        <v>0</v>
      </c>
      <c r="AB39" s="2">
        <f t="shared" ref="AB39" si="65">J39</f>
        <v>0</v>
      </c>
    </row>
    <row r="40" spans="2:35" ht="30" thickBot="1" x14ac:dyDescent="0.45">
      <c r="B40" s="315"/>
      <c r="C40" s="125" t="s">
        <v>15</v>
      </c>
      <c r="D40" s="154">
        <v>0.76470588235294112</v>
      </c>
      <c r="E40" s="155">
        <v>0.85769230769230764</v>
      </c>
      <c r="F40" s="155">
        <v>2.0533333333333332</v>
      </c>
      <c r="G40" s="155">
        <v>3.22</v>
      </c>
      <c r="H40" s="208">
        <v>0.49</v>
      </c>
      <c r="M40" s="37">
        <f t="shared" si="8"/>
        <v>3.22</v>
      </c>
      <c r="N40" s="37">
        <f t="shared" si="9"/>
        <v>0.49</v>
      </c>
      <c r="AC40" s="36">
        <f t="shared" ref="AC40" si="66">D40</f>
        <v>0.76470588235294112</v>
      </c>
      <c r="AD40" s="36">
        <f t="shared" ref="AD40" si="67">E40</f>
        <v>0.85769230769230764</v>
      </c>
      <c r="AE40" s="36">
        <f t="shared" ref="AE40" si="68">F40</f>
        <v>2.0533333333333332</v>
      </c>
      <c r="AF40" s="36">
        <f t="shared" ref="AF40" si="69">G40</f>
        <v>3.22</v>
      </c>
      <c r="AG40" s="36">
        <f t="shared" ref="AG40" si="70">H40</f>
        <v>0.49</v>
      </c>
      <c r="AH40" s="36">
        <f t="shared" ref="AH40" si="71">I40</f>
        <v>0</v>
      </c>
      <c r="AI40" s="36">
        <f t="shared" ref="AI40" si="72">J40</f>
        <v>0</v>
      </c>
    </row>
    <row r="41" spans="2:35" ht="30" thickTop="1" x14ac:dyDescent="0.4">
      <c r="B41" s="313" t="s">
        <v>88</v>
      </c>
      <c r="C41" s="123" t="s">
        <v>13</v>
      </c>
      <c r="D41" s="202">
        <v>318.5</v>
      </c>
      <c r="E41" s="203">
        <v>555</v>
      </c>
      <c r="F41" s="203">
        <v>1161</v>
      </c>
      <c r="G41" s="203">
        <v>211</v>
      </c>
      <c r="H41" s="204">
        <v>149</v>
      </c>
      <c r="M41" s="37">
        <f t="shared" ref="M41:M43" si="73">MAX(D41:H41)</f>
        <v>1161</v>
      </c>
      <c r="N41" s="37">
        <f t="shared" ref="N41:N43" si="74">MIN(D41:H41)</f>
        <v>149</v>
      </c>
      <c r="O41" s="37">
        <f t="shared" ref="O41" si="75">D41</f>
        <v>318.5</v>
      </c>
      <c r="P41" s="37">
        <f t="shared" ref="P41" si="76">E41</f>
        <v>555</v>
      </c>
      <c r="Q41" s="37">
        <f t="shared" ref="Q41" si="77">F41</f>
        <v>1161</v>
      </c>
      <c r="R41" s="37">
        <f t="shared" ref="R41" si="78">G41</f>
        <v>211</v>
      </c>
      <c r="S41" s="37">
        <f t="shared" ref="S41" si="79">H41</f>
        <v>149</v>
      </c>
      <c r="T41" s="37">
        <f t="shared" ref="T41" si="80">I41</f>
        <v>0</v>
      </c>
      <c r="U41" s="37">
        <f t="shared" ref="U41" si="81">J41</f>
        <v>0</v>
      </c>
    </row>
    <row r="42" spans="2:35" ht="29.25" x14ac:dyDescent="0.4">
      <c r="B42" s="314"/>
      <c r="C42" s="124" t="s">
        <v>14</v>
      </c>
      <c r="D42" s="205">
        <v>148.5</v>
      </c>
      <c r="E42" s="206">
        <v>295</v>
      </c>
      <c r="F42" s="206">
        <v>311</v>
      </c>
      <c r="G42" s="206">
        <v>161</v>
      </c>
      <c r="H42" s="207">
        <v>49</v>
      </c>
      <c r="M42" s="37">
        <f t="shared" si="73"/>
        <v>311</v>
      </c>
      <c r="N42" s="37">
        <f t="shared" si="74"/>
        <v>49</v>
      </c>
      <c r="V42" s="2">
        <f t="shared" ref="V42" si="82">D42</f>
        <v>148.5</v>
      </c>
      <c r="W42" s="2">
        <f t="shared" ref="W42" si="83">E42</f>
        <v>295</v>
      </c>
      <c r="X42" s="2">
        <f t="shared" ref="X42" si="84">F42</f>
        <v>311</v>
      </c>
      <c r="Y42" s="2">
        <f t="shared" ref="Y42" si="85">G42</f>
        <v>161</v>
      </c>
      <c r="Z42" s="2">
        <f t="shared" ref="Z42" si="86">H42</f>
        <v>49</v>
      </c>
      <c r="AA42" s="2">
        <f t="shared" ref="AA42" si="87">I42</f>
        <v>0</v>
      </c>
      <c r="AB42" s="2">
        <f t="shared" ref="AB42" si="88">J42</f>
        <v>0</v>
      </c>
    </row>
    <row r="43" spans="2:35" ht="30" thickBot="1" x14ac:dyDescent="0.45">
      <c r="B43" s="315"/>
      <c r="C43" s="125" t="s">
        <v>15</v>
      </c>
      <c r="D43" s="154">
        <v>0.87352941176470589</v>
      </c>
      <c r="E43" s="155">
        <v>1.1346153846153846</v>
      </c>
      <c r="F43" s="155">
        <v>2.0533333333333332</v>
      </c>
      <c r="G43" s="155">
        <v>3.22</v>
      </c>
      <c r="H43" s="208">
        <v>0.49</v>
      </c>
      <c r="M43" s="37">
        <f t="shared" si="73"/>
        <v>3.22</v>
      </c>
      <c r="N43" s="37">
        <f t="shared" si="74"/>
        <v>0.49</v>
      </c>
      <c r="AC43" s="36">
        <f t="shared" ref="AC43" si="89">D43</f>
        <v>0.87352941176470589</v>
      </c>
      <c r="AD43" s="36">
        <f t="shared" ref="AD43" si="90">E43</f>
        <v>1.1346153846153846</v>
      </c>
      <c r="AE43" s="36">
        <f t="shared" ref="AE43" si="91">F43</f>
        <v>2.0533333333333332</v>
      </c>
      <c r="AF43" s="36">
        <f t="shared" ref="AF43" si="92">G43</f>
        <v>3.22</v>
      </c>
      <c r="AG43" s="36">
        <f t="shared" ref="AG43" si="93">H43</f>
        <v>0.49</v>
      </c>
      <c r="AH43" s="36">
        <f t="shared" ref="AH43" si="94">I43</f>
        <v>0</v>
      </c>
      <c r="AI43" s="36">
        <f t="shared" ref="AI43" si="95">J43</f>
        <v>0</v>
      </c>
    </row>
    <row r="44" spans="2:35" ht="30" thickTop="1" x14ac:dyDescent="0.4">
      <c r="B44" s="313" t="s">
        <v>75</v>
      </c>
      <c r="C44" s="123" t="s">
        <v>13</v>
      </c>
      <c r="D44" s="202">
        <v>1640</v>
      </c>
      <c r="E44" s="203">
        <v>537.5</v>
      </c>
      <c r="F44" s="203">
        <v>653</v>
      </c>
      <c r="G44" s="203">
        <v>258</v>
      </c>
      <c r="H44" s="204">
        <v>259</v>
      </c>
      <c r="M44" s="37">
        <f t="shared" si="3"/>
        <v>1640</v>
      </c>
      <c r="N44" s="37">
        <f t="shared" si="4"/>
        <v>258</v>
      </c>
      <c r="O44" s="37">
        <f t="shared" ref="O44" si="96">D44</f>
        <v>1640</v>
      </c>
      <c r="P44" s="37">
        <f t="shared" ref="P44" si="97">E44</f>
        <v>537.5</v>
      </c>
      <c r="Q44" s="37">
        <f t="shared" ref="Q44" si="98">F44</f>
        <v>653</v>
      </c>
      <c r="R44" s="37">
        <f t="shared" ref="R44" si="99">G44</f>
        <v>258</v>
      </c>
      <c r="S44" s="37">
        <f t="shared" ref="S44" si="100">H44</f>
        <v>259</v>
      </c>
      <c r="T44" s="37">
        <f t="shared" ref="T44" si="101">I44</f>
        <v>0</v>
      </c>
      <c r="U44" s="37">
        <f t="shared" ref="U44" si="102">J44</f>
        <v>0</v>
      </c>
    </row>
    <row r="45" spans="2:35" ht="29.25" x14ac:dyDescent="0.4">
      <c r="B45" s="314"/>
      <c r="C45" s="124" t="s">
        <v>14</v>
      </c>
      <c r="D45" s="205">
        <v>910</v>
      </c>
      <c r="E45" s="206">
        <v>277.5</v>
      </c>
      <c r="F45" s="206">
        <v>453</v>
      </c>
      <c r="G45" s="206">
        <v>208</v>
      </c>
      <c r="H45" s="207">
        <v>159</v>
      </c>
      <c r="M45" s="37">
        <f t="shared" si="3"/>
        <v>910</v>
      </c>
      <c r="N45" s="37">
        <f t="shared" si="4"/>
        <v>159</v>
      </c>
      <c r="V45" s="2">
        <f t="shared" ref="V45" si="103">D45</f>
        <v>910</v>
      </c>
      <c r="W45" s="2">
        <f t="shared" ref="W45" si="104">E45</f>
        <v>277.5</v>
      </c>
      <c r="X45" s="2">
        <f t="shared" ref="X45" si="105">F45</f>
        <v>453</v>
      </c>
      <c r="Y45" s="2">
        <f t="shared" ref="Y45" si="106">G45</f>
        <v>208</v>
      </c>
      <c r="Z45" s="2">
        <f t="shared" ref="Z45" si="107">H45</f>
        <v>159</v>
      </c>
      <c r="AA45" s="2">
        <f t="shared" ref="AA45" si="108">I45</f>
        <v>0</v>
      </c>
      <c r="AB45" s="2">
        <f t="shared" ref="AB45" si="109">J45</f>
        <v>0</v>
      </c>
    </row>
    <row r="46" spans="2:35" ht="30" thickBot="1" x14ac:dyDescent="0.45">
      <c r="B46" s="315"/>
      <c r="C46" s="125" t="s">
        <v>15</v>
      </c>
      <c r="D46" s="154">
        <v>1.2465753424657535</v>
      </c>
      <c r="E46" s="155">
        <v>1.0673076923076923</v>
      </c>
      <c r="F46" s="155">
        <v>2.2650000000000001</v>
      </c>
      <c r="G46" s="155">
        <v>4.16</v>
      </c>
      <c r="H46" s="208">
        <v>1.59</v>
      </c>
      <c r="M46" s="37">
        <f t="shared" si="3"/>
        <v>4.16</v>
      </c>
      <c r="N46" s="37">
        <f t="shared" si="4"/>
        <v>1.0673076923076923</v>
      </c>
      <c r="AC46" s="36">
        <f t="shared" ref="AC46" si="110">D46</f>
        <v>1.2465753424657535</v>
      </c>
      <c r="AD46" s="36">
        <f t="shared" ref="AD46" si="111">E46</f>
        <v>1.0673076923076923</v>
      </c>
      <c r="AE46" s="36">
        <f t="shared" ref="AE46" si="112">F46</f>
        <v>2.2650000000000001</v>
      </c>
      <c r="AF46" s="36">
        <f t="shared" ref="AF46" si="113">G46</f>
        <v>4.16</v>
      </c>
      <c r="AG46" s="36">
        <f t="shared" ref="AG46" si="114">H46</f>
        <v>1.59</v>
      </c>
      <c r="AH46" s="36">
        <f t="shared" ref="AH46" si="115">I46</f>
        <v>0</v>
      </c>
      <c r="AI46" s="36">
        <f t="shared" ref="AI46" si="116">J46</f>
        <v>0</v>
      </c>
    </row>
    <row r="47" spans="2:35" ht="30" thickTop="1" x14ac:dyDescent="0.4">
      <c r="B47" s="313" t="s">
        <v>66</v>
      </c>
      <c r="C47" s="123" t="s">
        <v>13</v>
      </c>
      <c r="D47" s="202">
        <v>326.5</v>
      </c>
      <c r="E47" s="203">
        <v>629.5</v>
      </c>
      <c r="F47" s="203">
        <v>1133</v>
      </c>
      <c r="G47" s="203">
        <v>197.5</v>
      </c>
      <c r="H47" s="204">
        <v>323.5</v>
      </c>
      <c r="M47" s="37">
        <f t="shared" ref="M47:M49" si="117">MAX(D47:H47)</f>
        <v>1133</v>
      </c>
      <c r="N47" s="37">
        <f t="shared" ref="N47:N49" si="118">MIN(D47:H47)</f>
        <v>197.5</v>
      </c>
      <c r="O47" s="37">
        <f t="shared" ref="O47" si="119">D47</f>
        <v>326.5</v>
      </c>
      <c r="P47" s="37">
        <f t="shared" ref="P47" si="120">E47</f>
        <v>629.5</v>
      </c>
      <c r="Q47" s="37">
        <f t="shared" ref="Q47" si="121">F47</f>
        <v>1133</v>
      </c>
      <c r="R47" s="37">
        <f t="shared" ref="R47" si="122">G47</f>
        <v>197.5</v>
      </c>
      <c r="S47" s="37">
        <f t="shared" ref="S47" si="123">H47</f>
        <v>323.5</v>
      </c>
      <c r="T47" s="37">
        <f t="shared" ref="T47" si="124">I47</f>
        <v>0</v>
      </c>
      <c r="U47" s="37">
        <f t="shared" ref="U47" si="125">J47</f>
        <v>0</v>
      </c>
    </row>
    <row r="48" spans="2:35" ht="29.25" x14ac:dyDescent="0.4">
      <c r="B48" s="314"/>
      <c r="C48" s="124" t="s">
        <v>14</v>
      </c>
      <c r="D48" s="205">
        <v>156.5</v>
      </c>
      <c r="E48" s="206">
        <v>319.5</v>
      </c>
      <c r="F48" s="206">
        <v>883</v>
      </c>
      <c r="G48" s="206">
        <v>147.5</v>
      </c>
      <c r="H48" s="207">
        <v>223.5</v>
      </c>
      <c r="M48" s="37">
        <f t="shared" si="117"/>
        <v>883</v>
      </c>
      <c r="N48" s="37">
        <f t="shared" si="118"/>
        <v>147.5</v>
      </c>
      <c r="V48" s="2">
        <f t="shared" ref="V48" si="126">D48</f>
        <v>156.5</v>
      </c>
      <c r="W48" s="2">
        <f t="shared" ref="W48" si="127">E48</f>
        <v>319.5</v>
      </c>
      <c r="X48" s="2">
        <f t="shared" ref="X48" si="128">F48</f>
        <v>883</v>
      </c>
      <c r="Y48" s="2">
        <f t="shared" ref="Y48" si="129">G48</f>
        <v>147.5</v>
      </c>
      <c r="Z48" s="2">
        <f t="shared" ref="Z48" si="130">H48</f>
        <v>223.5</v>
      </c>
      <c r="AA48" s="2">
        <f t="shared" ref="AA48" si="131">I48</f>
        <v>0</v>
      </c>
      <c r="AB48" s="2">
        <f t="shared" ref="AB48" si="132">J48</f>
        <v>0</v>
      </c>
    </row>
    <row r="49" spans="2:35" ht="30" thickBot="1" x14ac:dyDescent="0.45">
      <c r="B49" s="315"/>
      <c r="C49" s="125" t="s">
        <v>15</v>
      </c>
      <c r="D49" s="154">
        <v>0.9205882352941176</v>
      </c>
      <c r="E49" s="155">
        <v>1.0306451612903227</v>
      </c>
      <c r="F49" s="155">
        <v>3.532</v>
      </c>
      <c r="G49" s="155">
        <v>2.95</v>
      </c>
      <c r="H49" s="208">
        <v>2.2349999999999999</v>
      </c>
      <c r="M49" s="37">
        <f t="shared" si="117"/>
        <v>3.532</v>
      </c>
      <c r="N49" s="37">
        <f t="shared" si="118"/>
        <v>0.9205882352941176</v>
      </c>
      <c r="AC49" s="36">
        <f t="shared" ref="AC49" si="133">D49</f>
        <v>0.9205882352941176</v>
      </c>
      <c r="AD49" s="36">
        <f t="shared" ref="AD49" si="134">E49</f>
        <v>1.0306451612903227</v>
      </c>
      <c r="AE49" s="36">
        <f t="shared" ref="AE49" si="135">F49</f>
        <v>3.532</v>
      </c>
      <c r="AF49" s="36">
        <f t="shared" ref="AF49" si="136">G49</f>
        <v>2.95</v>
      </c>
      <c r="AG49" s="36">
        <f t="shared" ref="AG49" si="137">H49</f>
        <v>2.2349999999999999</v>
      </c>
      <c r="AH49" s="36">
        <f t="shared" ref="AH49" si="138">I49</f>
        <v>0</v>
      </c>
      <c r="AI49" s="36">
        <f t="shared" ref="AI49" si="139">J49</f>
        <v>0</v>
      </c>
    </row>
    <row r="50" spans="2:35" ht="30" thickTop="1" x14ac:dyDescent="0.4">
      <c r="B50" s="313" t="s">
        <v>63</v>
      </c>
      <c r="C50" s="123" t="s">
        <v>13</v>
      </c>
      <c r="D50" s="202">
        <v>860.5</v>
      </c>
      <c r="E50" s="203">
        <v>467.5</v>
      </c>
      <c r="F50" s="203">
        <v>665</v>
      </c>
      <c r="G50" s="203">
        <v>172</v>
      </c>
      <c r="H50" s="204">
        <v>241</v>
      </c>
      <c r="M50" s="37">
        <f t="shared" si="3"/>
        <v>860.5</v>
      </c>
      <c r="N50" s="37">
        <f t="shared" si="4"/>
        <v>172</v>
      </c>
      <c r="O50" s="37">
        <f t="shared" ref="O50" si="140">D50</f>
        <v>860.5</v>
      </c>
      <c r="P50" s="37">
        <f t="shared" ref="P50" si="141">E50</f>
        <v>467.5</v>
      </c>
      <c r="Q50" s="37">
        <f t="shared" ref="Q50" si="142">F50</f>
        <v>665</v>
      </c>
      <c r="R50" s="37">
        <f t="shared" ref="R50" si="143">G50</f>
        <v>172</v>
      </c>
      <c r="S50" s="37">
        <f t="shared" ref="S50" si="144">H50</f>
        <v>241</v>
      </c>
      <c r="T50" s="37">
        <f t="shared" ref="T50" si="145">I50</f>
        <v>0</v>
      </c>
      <c r="U50" s="37">
        <f t="shared" ref="U50" si="146">J50</f>
        <v>0</v>
      </c>
    </row>
    <row r="51" spans="2:35" ht="29.25" x14ac:dyDescent="0.4">
      <c r="B51" s="314"/>
      <c r="C51" s="124" t="s">
        <v>14</v>
      </c>
      <c r="D51" s="205">
        <v>640.5</v>
      </c>
      <c r="E51" s="206">
        <v>207.5</v>
      </c>
      <c r="F51" s="206">
        <v>515</v>
      </c>
      <c r="G51" s="206">
        <v>122</v>
      </c>
      <c r="H51" s="207">
        <v>141</v>
      </c>
      <c r="M51" s="37">
        <f t="shared" si="3"/>
        <v>640.5</v>
      </c>
      <c r="N51" s="37">
        <f t="shared" si="4"/>
        <v>122</v>
      </c>
      <c r="V51" s="2">
        <f t="shared" ref="V51" si="147">D51</f>
        <v>640.5</v>
      </c>
      <c r="W51" s="2">
        <f t="shared" ref="W51" si="148">E51</f>
        <v>207.5</v>
      </c>
      <c r="X51" s="2">
        <f t="shared" ref="X51" si="149">F51</f>
        <v>515</v>
      </c>
      <c r="Y51" s="2">
        <f t="shared" ref="Y51" si="150">G51</f>
        <v>122</v>
      </c>
      <c r="Z51" s="2">
        <f t="shared" ref="Z51" si="151">H51</f>
        <v>141</v>
      </c>
      <c r="AA51" s="2">
        <f t="shared" ref="AA51" si="152">I51</f>
        <v>0</v>
      </c>
      <c r="AB51" s="2">
        <f t="shared" ref="AB51" si="153">J51</f>
        <v>0</v>
      </c>
    </row>
    <row r="52" spans="2:35" ht="30" thickBot="1" x14ac:dyDescent="0.45">
      <c r="B52" s="315"/>
      <c r="C52" s="125" t="s">
        <v>15</v>
      </c>
      <c r="D52" s="154">
        <v>2.9113636363636362</v>
      </c>
      <c r="E52" s="155">
        <v>0.79807692307692313</v>
      </c>
      <c r="F52" s="155">
        <v>3.4333333333333331</v>
      </c>
      <c r="G52" s="155">
        <v>2.44</v>
      </c>
      <c r="H52" s="208">
        <v>1.41</v>
      </c>
      <c r="M52" s="37">
        <f t="shared" si="3"/>
        <v>3.4333333333333331</v>
      </c>
      <c r="N52" s="37">
        <f t="shared" si="4"/>
        <v>0.79807692307692313</v>
      </c>
      <c r="AC52" s="36">
        <f t="shared" ref="AC52" si="154">D52</f>
        <v>2.9113636363636362</v>
      </c>
      <c r="AD52" s="36">
        <f t="shared" ref="AD52" si="155">E52</f>
        <v>0.79807692307692313</v>
      </c>
      <c r="AE52" s="36">
        <f t="shared" ref="AE52" si="156">F52</f>
        <v>3.4333333333333331</v>
      </c>
      <c r="AF52" s="36">
        <f t="shared" ref="AF52" si="157">G52</f>
        <v>2.44</v>
      </c>
      <c r="AG52" s="36">
        <f t="shared" ref="AG52" si="158">H52</f>
        <v>1.41</v>
      </c>
      <c r="AH52" s="36">
        <f t="shared" ref="AH52" si="159">I52</f>
        <v>0</v>
      </c>
      <c r="AI52" s="36">
        <f t="shared" ref="AI52" si="160">J52</f>
        <v>0</v>
      </c>
    </row>
    <row r="53" spans="2:35" ht="30" thickTop="1" x14ac:dyDescent="0.4">
      <c r="B53" s="313" t="s">
        <v>61</v>
      </c>
      <c r="C53" s="123" t="s">
        <v>13</v>
      </c>
      <c r="D53" s="202">
        <v>321</v>
      </c>
      <c r="E53" s="203">
        <v>485</v>
      </c>
      <c r="F53" s="203">
        <v>475</v>
      </c>
      <c r="G53" s="203">
        <v>260</v>
      </c>
      <c r="H53" s="204">
        <v>215</v>
      </c>
      <c r="M53" s="37">
        <f t="shared" ref="M53:M55" si="161">MAX(D53:H53)</f>
        <v>485</v>
      </c>
      <c r="N53" s="37">
        <f t="shared" ref="N53:N55" si="162">MIN(D53:H53)</f>
        <v>215</v>
      </c>
      <c r="O53" s="37">
        <f t="shared" ref="O53" si="163">D53</f>
        <v>321</v>
      </c>
      <c r="P53" s="37">
        <f t="shared" ref="P53" si="164">E53</f>
        <v>485</v>
      </c>
      <c r="Q53" s="37">
        <f t="shared" ref="Q53" si="165">F53</f>
        <v>475</v>
      </c>
      <c r="R53" s="37">
        <f t="shared" ref="R53" si="166">G53</f>
        <v>260</v>
      </c>
      <c r="S53" s="37">
        <f t="shared" ref="S53" si="167">H53</f>
        <v>215</v>
      </c>
      <c r="T53" s="37">
        <f t="shared" ref="T53" si="168">I53</f>
        <v>0</v>
      </c>
      <c r="U53" s="37">
        <f t="shared" ref="U53" si="169">J53</f>
        <v>0</v>
      </c>
    </row>
    <row r="54" spans="2:35" ht="29.25" x14ac:dyDescent="0.4">
      <c r="B54" s="314"/>
      <c r="C54" s="124" t="s">
        <v>14</v>
      </c>
      <c r="D54" s="205">
        <v>151</v>
      </c>
      <c r="E54" s="206">
        <v>225</v>
      </c>
      <c r="F54" s="206">
        <v>325</v>
      </c>
      <c r="G54" s="206">
        <v>210</v>
      </c>
      <c r="H54" s="207">
        <v>115</v>
      </c>
      <c r="M54" s="37">
        <f t="shared" si="161"/>
        <v>325</v>
      </c>
      <c r="N54" s="37">
        <f t="shared" si="162"/>
        <v>115</v>
      </c>
      <c r="V54" s="2">
        <f t="shared" ref="V54" si="170">D54</f>
        <v>151</v>
      </c>
      <c r="W54" s="2">
        <f t="shared" ref="W54" si="171">E54</f>
        <v>225</v>
      </c>
      <c r="X54" s="2">
        <f t="shared" ref="X54" si="172">F54</f>
        <v>325</v>
      </c>
      <c r="Y54" s="2">
        <f t="shared" ref="Y54" si="173">G54</f>
        <v>210</v>
      </c>
      <c r="Z54" s="2">
        <f t="shared" ref="Z54" si="174">H54</f>
        <v>115</v>
      </c>
      <c r="AA54" s="2">
        <f t="shared" ref="AA54" si="175">I54</f>
        <v>0</v>
      </c>
      <c r="AB54" s="2">
        <f t="shared" ref="AB54" si="176">J54</f>
        <v>0</v>
      </c>
    </row>
    <row r="55" spans="2:35" ht="30" thickBot="1" x14ac:dyDescent="0.45">
      <c r="B55" s="315"/>
      <c r="C55" s="125" t="s">
        <v>15</v>
      </c>
      <c r="D55" s="154">
        <v>0.88823529411764701</v>
      </c>
      <c r="E55" s="155">
        <v>0.86538461538461542</v>
      </c>
      <c r="F55" s="155">
        <v>2.1666666666666665</v>
      </c>
      <c r="G55" s="155">
        <v>4.2</v>
      </c>
      <c r="H55" s="208">
        <v>1.1499999999999999</v>
      </c>
      <c r="M55" s="37">
        <f t="shared" si="161"/>
        <v>4.2</v>
      </c>
      <c r="N55" s="37">
        <f t="shared" si="162"/>
        <v>0.86538461538461542</v>
      </c>
      <c r="AC55" s="36">
        <f t="shared" ref="AC55" si="177">D55</f>
        <v>0.88823529411764701</v>
      </c>
      <c r="AD55" s="36">
        <f t="shared" ref="AD55" si="178">E55</f>
        <v>0.86538461538461542</v>
      </c>
      <c r="AE55" s="36">
        <f t="shared" ref="AE55" si="179">F55</f>
        <v>2.1666666666666665</v>
      </c>
      <c r="AF55" s="36">
        <f t="shared" ref="AF55" si="180">G55</f>
        <v>4.2</v>
      </c>
      <c r="AG55" s="36">
        <f t="shared" ref="AG55" si="181">H55</f>
        <v>1.1499999999999999</v>
      </c>
      <c r="AH55" s="36">
        <f t="shared" ref="AH55" si="182">I55</f>
        <v>0</v>
      </c>
      <c r="AI55" s="36">
        <f t="shared" ref="AI55" si="183">J55</f>
        <v>0</v>
      </c>
    </row>
    <row r="56" spans="2:35" ht="30" thickTop="1" x14ac:dyDescent="0.4">
      <c r="B56" s="313" t="s">
        <v>56</v>
      </c>
      <c r="C56" s="123" t="s">
        <v>13</v>
      </c>
      <c r="D56" s="202">
        <v>492</v>
      </c>
      <c r="E56" s="203">
        <v>227</v>
      </c>
      <c r="F56" s="203">
        <v>510</v>
      </c>
      <c r="G56" s="203">
        <v>275</v>
      </c>
      <c r="H56" s="204">
        <v>290</v>
      </c>
      <c r="M56" s="37">
        <f t="shared" si="3"/>
        <v>510</v>
      </c>
      <c r="N56" s="37">
        <f t="shared" si="4"/>
        <v>227</v>
      </c>
      <c r="O56" s="37">
        <f t="shared" ref="O56:U56" si="184">D56</f>
        <v>492</v>
      </c>
      <c r="P56" s="37">
        <f t="shared" si="184"/>
        <v>227</v>
      </c>
      <c r="Q56" s="37">
        <f t="shared" si="184"/>
        <v>510</v>
      </c>
      <c r="R56" s="37">
        <f t="shared" si="184"/>
        <v>275</v>
      </c>
      <c r="S56" s="37">
        <f t="shared" si="184"/>
        <v>290</v>
      </c>
      <c r="T56" s="37">
        <f t="shared" si="184"/>
        <v>0</v>
      </c>
      <c r="U56" s="37">
        <f t="shared" si="184"/>
        <v>0</v>
      </c>
    </row>
    <row r="57" spans="2:35" ht="29.25" x14ac:dyDescent="0.4">
      <c r="B57" s="314"/>
      <c r="C57" s="124" t="s">
        <v>14</v>
      </c>
      <c r="D57" s="205">
        <v>322</v>
      </c>
      <c r="E57" s="206">
        <v>-33</v>
      </c>
      <c r="F57" s="206">
        <v>360</v>
      </c>
      <c r="G57" s="206">
        <v>225</v>
      </c>
      <c r="H57" s="207">
        <v>190</v>
      </c>
      <c r="M57" s="37">
        <f t="shared" si="3"/>
        <v>360</v>
      </c>
      <c r="N57" s="37">
        <f t="shared" si="4"/>
        <v>-33</v>
      </c>
      <c r="V57" s="2">
        <f t="shared" ref="V57:AB57" si="185">D57</f>
        <v>322</v>
      </c>
      <c r="W57" s="2">
        <f t="shared" si="185"/>
        <v>-33</v>
      </c>
      <c r="X57" s="2">
        <f t="shared" si="185"/>
        <v>360</v>
      </c>
      <c r="Y57" s="2">
        <f t="shared" si="185"/>
        <v>225</v>
      </c>
      <c r="Z57" s="2">
        <f t="shared" si="185"/>
        <v>190</v>
      </c>
      <c r="AA57" s="2">
        <f t="shared" si="185"/>
        <v>0</v>
      </c>
      <c r="AB57" s="2">
        <f t="shared" si="185"/>
        <v>0</v>
      </c>
    </row>
    <row r="58" spans="2:35" ht="30" thickBot="1" x14ac:dyDescent="0.45">
      <c r="B58" s="315"/>
      <c r="C58" s="125" t="s">
        <v>15</v>
      </c>
      <c r="D58" s="154">
        <v>1.8941176470588235</v>
      </c>
      <c r="E58" s="155">
        <v>-0.12692307692307692</v>
      </c>
      <c r="F58" s="155">
        <v>2.4</v>
      </c>
      <c r="G58" s="155">
        <v>4.5</v>
      </c>
      <c r="H58" s="208">
        <v>1.9</v>
      </c>
      <c r="M58" s="37">
        <f t="shared" si="3"/>
        <v>4.5</v>
      </c>
      <c r="N58" s="37">
        <f t="shared" si="4"/>
        <v>-0.12692307692307692</v>
      </c>
      <c r="AC58" s="36">
        <f t="shared" ref="AC58:AI58" si="186">D58</f>
        <v>1.8941176470588235</v>
      </c>
      <c r="AD58" s="36">
        <f t="shared" si="186"/>
        <v>-0.12692307692307692</v>
      </c>
      <c r="AE58" s="36">
        <f t="shared" si="186"/>
        <v>2.4</v>
      </c>
      <c r="AF58" s="36">
        <f t="shared" si="186"/>
        <v>4.5</v>
      </c>
      <c r="AG58" s="36">
        <f t="shared" si="186"/>
        <v>1.9</v>
      </c>
      <c r="AH58" s="36">
        <f t="shared" si="186"/>
        <v>0</v>
      </c>
      <c r="AI58" s="36">
        <f t="shared" si="186"/>
        <v>0</v>
      </c>
    </row>
    <row r="59" spans="2:35" ht="30" thickTop="1" x14ac:dyDescent="0.4">
      <c r="B59" s="313" t="s">
        <v>30</v>
      </c>
      <c r="C59" s="126" t="s">
        <v>13</v>
      </c>
      <c r="D59" s="202">
        <v>755.5</v>
      </c>
      <c r="E59" s="203">
        <v>646.5</v>
      </c>
      <c r="F59" s="203">
        <v>289</v>
      </c>
      <c r="G59" s="203">
        <v>743</v>
      </c>
      <c r="H59" s="204">
        <v>201</v>
      </c>
      <c r="M59" s="37">
        <f t="shared" si="3"/>
        <v>755.5</v>
      </c>
      <c r="N59" s="37">
        <f t="shared" si="4"/>
        <v>201</v>
      </c>
      <c r="O59" s="37">
        <f t="shared" ref="O59:U59" si="187">D59</f>
        <v>755.5</v>
      </c>
      <c r="P59" s="37">
        <f t="shared" si="187"/>
        <v>646.5</v>
      </c>
      <c r="Q59" s="37">
        <f t="shared" si="187"/>
        <v>289</v>
      </c>
      <c r="R59" s="37">
        <f t="shared" si="187"/>
        <v>743</v>
      </c>
      <c r="S59" s="37">
        <f t="shared" si="187"/>
        <v>201</v>
      </c>
      <c r="T59" s="37">
        <f t="shared" si="187"/>
        <v>0</v>
      </c>
      <c r="U59" s="37">
        <f t="shared" si="187"/>
        <v>0</v>
      </c>
    </row>
    <row r="60" spans="2:35" ht="29.25" x14ac:dyDescent="0.4">
      <c r="B60" s="314"/>
      <c r="C60" s="127" t="s">
        <v>14</v>
      </c>
      <c r="D60" s="205">
        <v>325.5</v>
      </c>
      <c r="E60" s="206">
        <v>215</v>
      </c>
      <c r="F60" s="206">
        <v>139</v>
      </c>
      <c r="G60" s="206">
        <v>593</v>
      </c>
      <c r="H60" s="207">
        <v>101</v>
      </c>
      <c r="M60" s="37">
        <f t="shared" si="3"/>
        <v>593</v>
      </c>
      <c r="N60" s="37">
        <f t="shared" si="4"/>
        <v>101</v>
      </c>
      <c r="V60" s="2">
        <f t="shared" ref="V60:AB60" si="188">D60</f>
        <v>325.5</v>
      </c>
      <c r="W60" s="2">
        <f t="shared" si="188"/>
        <v>215</v>
      </c>
      <c r="X60" s="2">
        <f t="shared" si="188"/>
        <v>139</v>
      </c>
      <c r="Y60" s="2">
        <f t="shared" si="188"/>
        <v>593</v>
      </c>
      <c r="Z60" s="2">
        <f t="shared" si="188"/>
        <v>101</v>
      </c>
      <c r="AA60" s="2">
        <f t="shared" si="188"/>
        <v>0</v>
      </c>
      <c r="AB60" s="2">
        <f t="shared" si="188"/>
        <v>0</v>
      </c>
    </row>
    <row r="61" spans="2:35" ht="30" thickBot="1" x14ac:dyDescent="0.45">
      <c r="B61" s="315"/>
      <c r="C61" s="128" t="s">
        <v>15</v>
      </c>
      <c r="D61" s="154">
        <v>2.2999999999999998</v>
      </c>
      <c r="E61" s="155">
        <v>0.71666666666666667</v>
      </c>
      <c r="F61" s="155">
        <v>0.92666666666666664</v>
      </c>
      <c r="G61" s="155">
        <v>4.09</v>
      </c>
      <c r="H61" s="208">
        <v>1.01</v>
      </c>
      <c r="M61" s="37">
        <f t="shared" si="3"/>
        <v>4.09</v>
      </c>
      <c r="N61" s="37">
        <f t="shared" si="4"/>
        <v>0.71666666666666667</v>
      </c>
      <c r="AC61" s="36">
        <f t="shared" ref="AC61:AI61" si="189">D61</f>
        <v>2.2999999999999998</v>
      </c>
      <c r="AD61" s="36">
        <f t="shared" si="189"/>
        <v>0.71666666666666667</v>
      </c>
      <c r="AE61" s="36">
        <f t="shared" si="189"/>
        <v>0.92666666666666664</v>
      </c>
      <c r="AF61" s="36">
        <f t="shared" si="189"/>
        <v>4.09</v>
      </c>
      <c r="AG61" s="36">
        <f t="shared" si="189"/>
        <v>1.01</v>
      </c>
      <c r="AH61" s="36">
        <f t="shared" si="189"/>
        <v>0</v>
      </c>
      <c r="AI61" s="36">
        <f t="shared" si="189"/>
        <v>0</v>
      </c>
    </row>
    <row r="62" spans="2:35" ht="30" thickTop="1" x14ac:dyDescent="0.4">
      <c r="B62" s="313" t="s">
        <v>23</v>
      </c>
      <c r="C62" s="127" t="s">
        <v>13</v>
      </c>
      <c r="D62" s="202">
        <v>458.5</v>
      </c>
      <c r="E62" s="203">
        <v>474.5</v>
      </c>
      <c r="F62" s="203">
        <v>234</v>
      </c>
      <c r="G62" s="203">
        <v>200</v>
      </c>
      <c r="H62" s="204">
        <v>280</v>
      </c>
      <c r="M62" s="37">
        <f t="shared" si="3"/>
        <v>474.5</v>
      </c>
      <c r="N62" s="37">
        <f t="shared" si="4"/>
        <v>200</v>
      </c>
      <c r="O62" s="37">
        <f t="shared" ref="O62:U62" si="190">D62</f>
        <v>458.5</v>
      </c>
      <c r="P62" s="37">
        <f t="shared" si="190"/>
        <v>474.5</v>
      </c>
      <c r="Q62" s="37">
        <f t="shared" si="190"/>
        <v>234</v>
      </c>
      <c r="R62" s="37">
        <f t="shared" si="190"/>
        <v>200</v>
      </c>
      <c r="S62" s="37">
        <f t="shared" si="190"/>
        <v>280</v>
      </c>
      <c r="T62" s="37">
        <f t="shared" si="190"/>
        <v>0</v>
      </c>
      <c r="U62" s="37">
        <f t="shared" si="190"/>
        <v>0</v>
      </c>
    </row>
    <row r="63" spans="2:35" ht="29.25" x14ac:dyDescent="0.4">
      <c r="B63" s="314"/>
      <c r="C63" s="127" t="s">
        <v>14</v>
      </c>
      <c r="D63" s="205">
        <v>241</v>
      </c>
      <c r="E63" s="206">
        <v>131</v>
      </c>
      <c r="F63" s="206">
        <v>84</v>
      </c>
      <c r="G63" s="206">
        <v>150</v>
      </c>
      <c r="H63" s="207">
        <v>180</v>
      </c>
      <c r="M63" s="37">
        <f t="shared" si="3"/>
        <v>241</v>
      </c>
      <c r="N63" s="37">
        <f t="shared" si="4"/>
        <v>84</v>
      </c>
      <c r="V63" s="2">
        <f t="shared" ref="V63:AB63" si="191">D63</f>
        <v>241</v>
      </c>
      <c r="W63" s="2">
        <f t="shared" si="191"/>
        <v>131</v>
      </c>
      <c r="X63" s="2">
        <f t="shared" si="191"/>
        <v>84</v>
      </c>
      <c r="Y63" s="2">
        <f t="shared" si="191"/>
        <v>150</v>
      </c>
      <c r="Z63" s="2">
        <f t="shared" si="191"/>
        <v>180</v>
      </c>
      <c r="AA63" s="2">
        <f t="shared" si="191"/>
        <v>0</v>
      </c>
      <c r="AB63" s="2">
        <f t="shared" si="191"/>
        <v>0</v>
      </c>
    </row>
    <row r="64" spans="2:35" ht="30" thickBot="1" x14ac:dyDescent="0.45">
      <c r="B64" s="315"/>
      <c r="C64" s="127" t="s">
        <v>15</v>
      </c>
      <c r="D64" s="154">
        <v>1.3388888888888888</v>
      </c>
      <c r="E64" s="155">
        <v>0.43666666666666665</v>
      </c>
      <c r="F64" s="155">
        <v>0.56000000000000005</v>
      </c>
      <c r="G64" s="155">
        <v>3</v>
      </c>
      <c r="H64" s="208">
        <v>1.8</v>
      </c>
      <c r="M64" s="37">
        <f t="shared" si="3"/>
        <v>3</v>
      </c>
      <c r="N64" s="37">
        <f t="shared" si="4"/>
        <v>0.43666666666666665</v>
      </c>
      <c r="AC64" s="36">
        <f t="shared" ref="AC64:AI64" si="192">D64</f>
        <v>1.3388888888888888</v>
      </c>
      <c r="AD64" s="36">
        <f t="shared" si="192"/>
        <v>0.43666666666666665</v>
      </c>
      <c r="AE64" s="36">
        <f t="shared" si="192"/>
        <v>0.56000000000000005</v>
      </c>
      <c r="AF64" s="36">
        <f t="shared" si="192"/>
        <v>3</v>
      </c>
      <c r="AG64" s="36">
        <f t="shared" si="192"/>
        <v>1.8</v>
      </c>
      <c r="AH64" s="36">
        <f t="shared" si="192"/>
        <v>0</v>
      </c>
      <c r="AI64" s="36">
        <f t="shared" si="192"/>
        <v>0</v>
      </c>
    </row>
    <row r="65" spans="2:35" ht="30" thickTop="1" x14ac:dyDescent="0.4">
      <c r="B65" s="313" t="s">
        <v>20</v>
      </c>
      <c r="C65" s="123" t="s">
        <v>13</v>
      </c>
      <c r="D65" s="202">
        <v>360</v>
      </c>
      <c r="E65" s="203">
        <v>1041</v>
      </c>
      <c r="F65" s="203">
        <v>976</v>
      </c>
      <c r="G65" s="203">
        <v>207</v>
      </c>
      <c r="H65" s="204">
        <v>0</v>
      </c>
      <c r="I65" s="38"/>
      <c r="J65" s="38"/>
      <c r="K65" s="34"/>
      <c r="L65" s="5"/>
      <c r="M65" s="37">
        <f t="shared" si="3"/>
        <v>1041</v>
      </c>
      <c r="N65" s="37">
        <f t="shared" si="4"/>
        <v>0</v>
      </c>
      <c r="O65" s="37">
        <f t="shared" ref="O65:U65" si="193">D65</f>
        <v>360</v>
      </c>
      <c r="P65" s="37">
        <f t="shared" si="193"/>
        <v>1041</v>
      </c>
      <c r="Q65" s="37">
        <f t="shared" si="193"/>
        <v>976</v>
      </c>
      <c r="R65" s="37">
        <f t="shared" si="193"/>
        <v>207</v>
      </c>
      <c r="S65" s="37">
        <f t="shared" si="193"/>
        <v>0</v>
      </c>
      <c r="T65" s="37">
        <f t="shared" si="193"/>
        <v>0</v>
      </c>
      <c r="U65" s="37">
        <f t="shared" si="193"/>
        <v>0</v>
      </c>
    </row>
    <row r="66" spans="2:35" ht="29.25" x14ac:dyDescent="0.4">
      <c r="B66" s="314"/>
      <c r="C66" s="124" t="s">
        <v>14</v>
      </c>
      <c r="D66" s="205">
        <v>130</v>
      </c>
      <c r="E66" s="206">
        <v>641</v>
      </c>
      <c r="F66" s="206">
        <v>726</v>
      </c>
      <c r="G66" s="206">
        <v>157</v>
      </c>
      <c r="H66" s="207">
        <v>0</v>
      </c>
      <c r="I66" s="38"/>
      <c r="J66" s="38"/>
      <c r="K66" s="34"/>
      <c r="L66" s="5"/>
      <c r="M66" s="37">
        <f t="shared" si="3"/>
        <v>726</v>
      </c>
      <c r="N66" s="37">
        <f t="shared" si="4"/>
        <v>0</v>
      </c>
      <c r="V66" s="2">
        <f t="shared" ref="V66:AB66" si="194">D66</f>
        <v>130</v>
      </c>
      <c r="W66" s="2">
        <f t="shared" si="194"/>
        <v>641</v>
      </c>
      <c r="X66" s="2">
        <f t="shared" si="194"/>
        <v>726</v>
      </c>
      <c r="Y66" s="2">
        <f t="shared" si="194"/>
        <v>157</v>
      </c>
      <c r="Z66" s="2">
        <f t="shared" si="194"/>
        <v>0</v>
      </c>
      <c r="AA66" s="2">
        <f t="shared" si="194"/>
        <v>0</v>
      </c>
      <c r="AB66" s="2">
        <f t="shared" si="194"/>
        <v>0</v>
      </c>
    </row>
    <row r="67" spans="2:35" ht="30" thickBot="1" x14ac:dyDescent="0.45">
      <c r="B67" s="315"/>
      <c r="C67" s="129" t="s">
        <v>15</v>
      </c>
      <c r="D67" s="154">
        <v>0.56521739130434778</v>
      </c>
      <c r="E67" s="155">
        <v>1.6025</v>
      </c>
      <c r="F67" s="155">
        <v>3.4575</v>
      </c>
      <c r="G67" s="155">
        <v>3.14</v>
      </c>
      <c r="H67" s="208">
        <v>0</v>
      </c>
      <c r="I67" s="38"/>
      <c r="J67" s="38"/>
      <c r="K67" s="34"/>
      <c r="L67" s="5"/>
      <c r="M67" s="37">
        <f t="shared" si="3"/>
        <v>3.4575</v>
      </c>
      <c r="N67" s="37">
        <f t="shared" si="4"/>
        <v>0</v>
      </c>
      <c r="AC67" s="36">
        <f t="shared" ref="AC67:AI67" si="195">D67</f>
        <v>0.56521739130434778</v>
      </c>
      <c r="AD67" s="36">
        <f t="shared" si="195"/>
        <v>1.6025</v>
      </c>
      <c r="AE67" s="36">
        <f t="shared" si="195"/>
        <v>3.4575</v>
      </c>
      <c r="AF67" s="36">
        <f t="shared" si="195"/>
        <v>3.14</v>
      </c>
      <c r="AG67" s="36">
        <f t="shared" si="195"/>
        <v>0</v>
      </c>
      <c r="AH67" s="36">
        <f t="shared" si="195"/>
        <v>0</v>
      </c>
      <c r="AI67" s="36">
        <f t="shared" si="195"/>
        <v>0</v>
      </c>
    </row>
    <row r="68" spans="2:35" ht="30" thickTop="1" x14ac:dyDescent="0.4">
      <c r="B68" s="313" t="s">
        <v>19</v>
      </c>
      <c r="C68" s="123" t="s">
        <v>13</v>
      </c>
      <c r="D68" s="202">
        <v>260</v>
      </c>
      <c r="E68" s="203">
        <v>701.5</v>
      </c>
      <c r="F68" s="203">
        <v>426</v>
      </c>
      <c r="G68" s="203">
        <v>302</v>
      </c>
      <c r="H68" s="204">
        <v>465</v>
      </c>
      <c r="I68" s="38"/>
      <c r="J68" s="38"/>
      <c r="K68" s="34"/>
      <c r="L68" s="5"/>
      <c r="M68" s="37">
        <f t="shared" ref="M68:M73" si="196">MAX(D68:H68)</f>
        <v>701.5</v>
      </c>
      <c r="N68" s="37">
        <f t="shared" ref="N68:N73" si="197">MIN(D68:H68)</f>
        <v>260</v>
      </c>
      <c r="O68" s="37">
        <f t="shared" ref="O68:U68" si="198">D68</f>
        <v>260</v>
      </c>
      <c r="P68" s="37">
        <f t="shared" si="198"/>
        <v>701.5</v>
      </c>
      <c r="Q68" s="37">
        <f t="shared" si="198"/>
        <v>426</v>
      </c>
      <c r="R68" s="37">
        <f t="shared" si="198"/>
        <v>302</v>
      </c>
      <c r="S68" s="37">
        <f t="shared" si="198"/>
        <v>465</v>
      </c>
      <c r="T68" s="37">
        <f t="shared" si="198"/>
        <v>0</v>
      </c>
      <c r="U68" s="37">
        <f t="shared" si="198"/>
        <v>0</v>
      </c>
    </row>
    <row r="69" spans="2:35" ht="29.25" x14ac:dyDescent="0.4">
      <c r="B69" s="314"/>
      <c r="C69" s="124" t="s">
        <v>14</v>
      </c>
      <c r="D69" s="205">
        <v>130</v>
      </c>
      <c r="E69" s="206">
        <v>251.5</v>
      </c>
      <c r="F69" s="206">
        <v>276</v>
      </c>
      <c r="G69" s="206">
        <v>252</v>
      </c>
      <c r="H69" s="207">
        <v>365</v>
      </c>
      <c r="I69" s="38"/>
      <c r="J69" s="38"/>
      <c r="K69" s="34"/>
      <c r="L69" s="5"/>
      <c r="M69" s="37">
        <f t="shared" si="196"/>
        <v>365</v>
      </c>
      <c r="N69" s="37">
        <f t="shared" si="197"/>
        <v>130</v>
      </c>
      <c r="V69" s="2">
        <f t="shared" ref="V69:AB69" si="199">D69</f>
        <v>130</v>
      </c>
      <c r="W69" s="2">
        <f t="shared" si="199"/>
        <v>251.5</v>
      </c>
      <c r="X69" s="2">
        <f t="shared" si="199"/>
        <v>276</v>
      </c>
      <c r="Y69" s="2">
        <f t="shared" si="199"/>
        <v>252</v>
      </c>
      <c r="Z69" s="2">
        <f t="shared" si="199"/>
        <v>365</v>
      </c>
      <c r="AA69" s="2">
        <f t="shared" si="199"/>
        <v>0</v>
      </c>
      <c r="AB69" s="2">
        <f t="shared" si="199"/>
        <v>0</v>
      </c>
    </row>
    <row r="70" spans="2:35" ht="30" thickBot="1" x14ac:dyDescent="0.45">
      <c r="B70" s="315"/>
      <c r="C70" s="129" t="s">
        <v>15</v>
      </c>
      <c r="D70" s="154">
        <v>1</v>
      </c>
      <c r="E70" s="155">
        <v>0.63</v>
      </c>
      <c r="F70" s="155">
        <v>1.84</v>
      </c>
      <c r="G70" s="155">
        <v>5.04</v>
      </c>
      <c r="H70" s="208">
        <v>3.65</v>
      </c>
      <c r="I70" s="38"/>
      <c r="J70" s="38"/>
      <c r="K70" s="34"/>
      <c r="L70" s="5"/>
      <c r="M70" s="37">
        <f t="shared" si="196"/>
        <v>5.04</v>
      </c>
      <c r="N70" s="37">
        <f t="shared" si="197"/>
        <v>0.63</v>
      </c>
      <c r="AC70" s="36">
        <f t="shared" ref="AC70:AI70" si="200">D70</f>
        <v>1</v>
      </c>
      <c r="AD70" s="36">
        <f t="shared" si="200"/>
        <v>0.63</v>
      </c>
      <c r="AE70" s="36">
        <f t="shared" si="200"/>
        <v>1.84</v>
      </c>
      <c r="AF70" s="36">
        <f t="shared" si="200"/>
        <v>5.04</v>
      </c>
      <c r="AG70" s="36">
        <f t="shared" si="200"/>
        <v>3.65</v>
      </c>
      <c r="AH70" s="36">
        <f t="shared" si="200"/>
        <v>0</v>
      </c>
      <c r="AI70" s="36">
        <f t="shared" si="200"/>
        <v>0</v>
      </c>
    </row>
    <row r="71" spans="2:35" ht="30" thickTop="1" x14ac:dyDescent="0.4">
      <c r="B71" s="313" t="s">
        <v>17</v>
      </c>
      <c r="C71" s="123" t="s">
        <v>13</v>
      </c>
      <c r="D71" s="202">
        <v>298</v>
      </c>
      <c r="E71" s="203">
        <v>833</v>
      </c>
      <c r="F71" s="203">
        <v>624</v>
      </c>
      <c r="G71" s="203">
        <v>275</v>
      </c>
      <c r="H71" s="204">
        <v>224</v>
      </c>
      <c r="M71" s="37">
        <f t="shared" si="196"/>
        <v>833</v>
      </c>
      <c r="N71" s="37">
        <f t="shared" si="197"/>
        <v>224</v>
      </c>
      <c r="O71" s="37">
        <f t="shared" ref="O71:U71" si="201">D71</f>
        <v>298</v>
      </c>
      <c r="P71" s="37">
        <f t="shared" si="201"/>
        <v>833</v>
      </c>
      <c r="Q71" s="37">
        <f t="shared" si="201"/>
        <v>624</v>
      </c>
      <c r="R71" s="37">
        <f t="shared" si="201"/>
        <v>275</v>
      </c>
      <c r="S71" s="37">
        <f t="shared" si="201"/>
        <v>224</v>
      </c>
      <c r="T71" s="37">
        <f t="shared" si="201"/>
        <v>0</v>
      </c>
      <c r="U71" s="37">
        <f t="shared" si="201"/>
        <v>0</v>
      </c>
    </row>
    <row r="72" spans="2:35" ht="29.25" x14ac:dyDescent="0.4">
      <c r="B72" s="314"/>
      <c r="C72" s="124" t="s">
        <v>14</v>
      </c>
      <c r="D72" s="205">
        <v>168</v>
      </c>
      <c r="E72" s="206">
        <v>533</v>
      </c>
      <c r="F72" s="206">
        <v>474</v>
      </c>
      <c r="G72" s="206">
        <v>225</v>
      </c>
      <c r="H72" s="207">
        <v>124</v>
      </c>
      <c r="M72" s="37">
        <f t="shared" si="196"/>
        <v>533</v>
      </c>
      <c r="N72" s="37">
        <f t="shared" si="197"/>
        <v>124</v>
      </c>
      <c r="V72" s="2">
        <f t="shared" ref="V72:AB72" si="202">D72</f>
        <v>168</v>
      </c>
      <c r="W72" s="2">
        <f t="shared" si="202"/>
        <v>533</v>
      </c>
      <c r="X72" s="2">
        <f t="shared" si="202"/>
        <v>474</v>
      </c>
      <c r="Y72" s="2">
        <f t="shared" si="202"/>
        <v>225</v>
      </c>
      <c r="Z72" s="2">
        <f t="shared" si="202"/>
        <v>124</v>
      </c>
      <c r="AA72" s="2">
        <f t="shared" si="202"/>
        <v>0</v>
      </c>
      <c r="AB72" s="2">
        <f t="shared" si="202"/>
        <v>0</v>
      </c>
    </row>
    <row r="73" spans="2:35" ht="30" thickBot="1" x14ac:dyDescent="0.45">
      <c r="B73" s="316"/>
      <c r="C73" s="201" t="s">
        <v>15</v>
      </c>
      <c r="D73" s="209">
        <v>1.29</v>
      </c>
      <c r="E73" s="210">
        <v>1.78</v>
      </c>
      <c r="F73" s="210">
        <v>3.16</v>
      </c>
      <c r="G73" s="210">
        <v>4.5</v>
      </c>
      <c r="H73" s="211">
        <v>1.24</v>
      </c>
      <c r="M73" s="36">
        <f t="shared" si="196"/>
        <v>4.5</v>
      </c>
      <c r="N73" s="36">
        <f t="shared" si="197"/>
        <v>1.24</v>
      </c>
      <c r="AC73" s="36">
        <f t="shared" ref="AC73:AI73" si="203">D73</f>
        <v>1.29</v>
      </c>
      <c r="AD73" s="36">
        <f t="shared" si="203"/>
        <v>1.78</v>
      </c>
      <c r="AE73" s="36">
        <f t="shared" si="203"/>
        <v>3.16</v>
      </c>
      <c r="AF73" s="36">
        <f t="shared" si="203"/>
        <v>4.5</v>
      </c>
      <c r="AG73" s="36">
        <f t="shared" si="203"/>
        <v>1.24</v>
      </c>
      <c r="AH73" s="36">
        <f t="shared" si="203"/>
        <v>0</v>
      </c>
      <c r="AI73" s="36">
        <f t="shared" si="203"/>
        <v>0</v>
      </c>
    </row>
    <row r="74" spans="2:35" ht="13.5" thickTop="1" x14ac:dyDescent="0.2">
      <c r="O74" s="37">
        <f>MAX(O29:O73)</f>
        <v>1640</v>
      </c>
      <c r="P74" s="37">
        <f t="shared" ref="P74:AG74" si="204">MAX(P29:P73)</f>
        <v>1041</v>
      </c>
      <c r="Q74" s="37">
        <f t="shared" si="204"/>
        <v>1161</v>
      </c>
      <c r="R74" s="37">
        <f t="shared" si="204"/>
        <v>743</v>
      </c>
      <c r="S74" s="37">
        <f t="shared" si="204"/>
        <v>465</v>
      </c>
      <c r="T74" s="37">
        <f>MAX(T29:T73)</f>
        <v>0</v>
      </c>
      <c r="U74" s="37">
        <f>MAX(U29:U73)</f>
        <v>0</v>
      </c>
      <c r="V74" s="37">
        <f t="shared" si="204"/>
        <v>910</v>
      </c>
      <c r="W74" s="37">
        <f t="shared" si="204"/>
        <v>641</v>
      </c>
      <c r="X74" s="37">
        <f t="shared" si="204"/>
        <v>883</v>
      </c>
      <c r="Y74" s="37">
        <f t="shared" si="204"/>
        <v>593</v>
      </c>
      <c r="Z74" s="37">
        <f t="shared" si="204"/>
        <v>365</v>
      </c>
      <c r="AA74" s="37">
        <f>MAX(AA29:AA73)</f>
        <v>0</v>
      </c>
      <c r="AB74" s="37">
        <f>MAX(AB29:AB73)</f>
        <v>0</v>
      </c>
      <c r="AC74" s="36">
        <f t="shared" si="204"/>
        <v>2.9113636363636362</v>
      </c>
      <c r="AD74" s="36">
        <f t="shared" si="204"/>
        <v>1.78</v>
      </c>
      <c r="AE74" s="36">
        <f t="shared" si="204"/>
        <v>3.532</v>
      </c>
      <c r="AF74" s="36">
        <f t="shared" si="204"/>
        <v>7.4</v>
      </c>
      <c r="AG74" s="36">
        <f t="shared" si="204"/>
        <v>3.65</v>
      </c>
      <c r="AH74" s="36">
        <f>MAX(AH29:AH73)</f>
        <v>0</v>
      </c>
      <c r="AI74" s="36">
        <f>MAX(AI29:AI73)</f>
        <v>0</v>
      </c>
    </row>
    <row r="75" spans="2:35" x14ac:dyDescent="0.2">
      <c r="O75" s="37">
        <f>MIN(O29:O73)</f>
        <v>0</v>
      </c>
      <c r="P75" s="37">
        <f t="shared" ref="P75:AG75" si="205">MIN(P29:P73)</f>
        <v>0</v>
      </c>
      <c r="Q75" s="37">
        <f t="shared" si="205"/>
        <v>0</v>
      </c>
      <c r="R75" s="37">
        <f t="shared" si="205"/>
        <v>0</v>
      </c>
      <c r="S75" s="37">
        <f t="shared" si="205"/>
        <v>0</v>
      </c>
      <c r="T75" s="37">
        <f>MIN(T29:T73)</f>
        <v>0</v>
      </c>
      <c r="U75" s="37">
        <f>MIN(U29:U73)</f>
        <v>0</v>
      </c>
      <c r="V75" s="37">
        <f t="shared" si="205"/>
        <v>0</v>
      </c>
      <c r="W75" s="37">
        <f t="shared" si="205"/>
        <v>-33</v>
      </c>
      <c r="X75" s="37">
        <f t="shared" si="205"/>
        <v>0</v>
      </c>
      <c r="Y75" s="37">
        <f t="shared" si="205"/>
        <v>0</v>
      </c>
      <c r="Z75" s="37">
        <f t="shared" si="205"/>
        <v>0</v>
      </c>
      <c r="AA75" s="37">
        <f>MIN(AA29:AA73)</f>
        <v>0</v>
      </c>
      <c r="AB75" s="37">
        <f>MIN(AB29:AB73)</f>
        <v>0</v>
      </c>
      <c r="AC75" s="36">
        <f t="shared" si="205"/>
        <v>0</v>
      </c>
      <c r="AD75" s="36">
        <f t="shared" si="205"/>
        <v>-0.12692307692307692</v>
      </c>
      <c r="AE75" s="36">
        <f t="shared" si="205"/>
        <v>0</v>
      </c>
      <c r="AF75" s="36">
        <f t="shared" si="205"/>
        <v>0</v>
      </c>
      <c r="AG75" s="36">
        <f t="shared" si="205"/>
        <v>0</v>
      </c>
      <c r="AH75" s="36">
        <f>MIN(AH29:AH73)</f>
        <v>0</v>
      </c>
      <c r="AI75" s="36">
        <f>MIN(AI29:AI73)</f>
        <v>0</v>
      </c>
    </row>
    <row r="80" spans="2:35" x14ac:dyDescent="0.2">
      <c r="C80" s="48" t="s">
        <v>28</v>
      </c>
      <c r="D80" s="6"/>
      <c r="E80" s="6"/>
      <c r="F80" s="6"/>
      <c r="G80" s="6"/>
      <c r="H80" s="6"/>
      <c r="I80" s="6"/>
    </row>
    <row r="81" spans="3:11" x14ac:dyDescent="0.2">
      <c r="D81" s="49" t="s">
        <v>29</v>
      </c>
      <c r="E81" s="49" t="s">
        <v>26</v>
      </c>
      <c r="F81" s="49" t="s">
        <v>27</v>
      </c>
      <c r="G81" s="50">
        <v>43</v>
      </c>
      <c r="H81" s="50">
        <v>24</v>
      </c>
      <c r="I81" s="50">
        <v>65</v>
      </c>
    </row>
    <row r="82" spans="3:11" x14ac:dyDescent="0.2">
      <c r="C82" s="2">
        <v>1</v>
      </c>
      <c r="D82" s="2">
        <v>7</v>
      </c>
      <c r="E82" s="45">
        <f>D82/D$89</f>
        <v>0.15909090909090909</v>
      </c>
      <c r="F82" s="45">
        <f>D82/D$90</f>
        <v>0.1891891891891892</v>
      </c>
      <c r="G82" s="47">
        <f>G$81*$F82</f>
        <v>8.1351351351351351</v>
      </c>
      <c r="H82" s="47">
        <f>H$81*$F82</f>
        <v>4.5405405405405403</v>
      </c>
      <c r="I82" s="47">
        <f>I$81*$E82</f>
        <v>10.34090909090909</v>
      </c>
      <c r="K82" s="2">
        <v>8</v>
      </c>
    </row>
    <row r="83" spans="3:11" x14ac:dyDescent="0.2">
      <c r="C83" s="2">
        <f t="shared" ref="C83:C88" si="206">C82+1</f>
        <v>2</v>
      </c>
      <c r="D83" s="2">
        <v>7</v>
      </c>
      <c r="E83" s="45">
        <f t="shared" ref="E83:E88" si="207">D83/D$89</f>
        <v>0.15909090909090909</v>
      </c>
      <c r="F83" s="45">
        <f>D83/D$90</f>
        <v>0.1891891891891892</v>
      </c>
      <c r="G83" s="47">
        <f t="shared" ref="G83:H86" si="208">G$81*$F83</f>
        <v>8.1351351351351351</v>
      </c>
      <c r="H83" s="47">
        <f t="shared" si="208"/>
        <v>4.5405405405405403</v>
      </c>
      <c r="I83" s="47">
        <f t="shared" ref="I83:I88" si="209">I$81*$E83</f>
        <v>10.34090909090909</v>
      </c>
      <c r="K83" s="2">
        <v>8</v>
      </c>
    </row>
    <row r="84" spans="3:11" x14ac:dyDescent="0.2">
      <c r="C84" s="2">
        <f t="shared" si="206"/>
        <v>3</v>
      </c>
      <c r="D84" s="2">
        <v>13</v>
      </c>
      <c r="E84" s="45">
        <f t="shared" si="207"/>
        <v>0.29545454545454547</v>
      </c>
      <c r="F84" s="45">
        <f>D84/D$90</f>
        <v>0.35135135135135137</v>
      </c>
      <c r="G84" s="47">
        <f t="shared" si="208"/>
        <v>15.108108108108109</v>
      </c>
      <c r="H84" s="47">
        <f t="shared" si="208"/>
        <v>8.4324324324324333</v>
      </c>
      <c r="I84" s="47">
        <f t="shared" si="209"/>
        <v>19.204545454545457</v>
      </c>
      <c r="K84" s="2">
        <v>17</v>
      </c>
    </row>
    <row r="85" spans="3:11" x14ac:dyDescent="0.2">
      <c r="C85" s="2">
        <f t="shared" si="206"/>
        <v>4</v>
      </c>
      <c r="D85" s="2">
        <v>5</v>
      </c>
      <c r="E85" s="45">
        <f t="shared" si="207"/>
        <v>0.11363636363636363</v>
      </c>
      <c r="F85" s="45">
        <f>D85/D$90</f>
        <v>0.13513513513513514</v>
      </c>
      <c r="G85" s="47">
        <f t="shared" si="208"/>
        <v>5.8108108108108114</v>
      </c>
      <c r="H85" s="47">
        <f t="shared" si="208"/>
        <v>3.2432432432432434</v>
      </c>
      <c r="I85" s="47">
        <f t="shared" si="209"/>
        <v>7.3863636363636358</v>
      </c>
      <c r="K85" s="2">
        <v>5</v>
      </c>
    </row>
    <row r="86" spans="3:11" x14ac:dyDescent="0.2">
      <c r="C86" s="2">
        <f t="shared" si="206"/>
        <v>5</v>
      </c>
      <c r="D86" s="2">
        <v>5</v>
      </c>
      <c r="E86" s="45">
        <f t="shared" si="207"/>
        <v>0.11363636363636363</v>
      </c>
      <c r="F86" s="45">
        <f>D86/D$90</f>
        <v>0.13513513513513514</v>
      </c>
      <c r="G86" s="47">
        <f t="shared" si="208"/>
        <v>5.8108108108108114</v>
      </c>
      <c r="H86" s="47">
        <f t="shared" si="208"/>
        <v>3.2432432432432434</v>
      </c>
      <c r="I86" s="47">
        <f t="shared" si="209"/>
        <v>7.3863636363636358</v>
      </c>
      <c r="K86" s="2">
        <v>5</v>
      </c>
    </row>
    <row r="87" spans="3:11" x14ac:dyDescent="0.2">
      <c r="C87" s="2">
        <f t="shared" si="206"/>
        <v>6</v>
      </c>
      <c r="D87" s="2">
        <v>5</v>
      </c>
      <c r="E87" s="45">
        <f t="shared" si="207"/>
        <v>0.11363636363636363</v>
      </c>
      <c r="I87" s="47">
        <f t="shared" si="209"/>
        <v>7.3863636363636358</v>
      </c>
      <c r="K87" s="2">
        <f>SUM(K82:K86)</f>
        <v>43</v>
      </c>
    </row>
    <row r="88" spans="3:11" ht="12" customHeight="1" x14ac:dyDescent="0.2">
      <c r="C88" s="2">
        <f t="shared" si="206"/>
        <v>7</v>
      </c>
      <c r="D88" s="2">
        <v>2</v>
      </c>
      <c r="E88" s="45">
        <f t="shared" si="207"/>
        <v>4.5454545454545456E-2</v>
      </c>
      <c r="I88" s="47">
        <f t="shared" si="209"/>
        <v>2.9545454545454546</v>
      </c>
      <c r="K88" s="2">
        <f>55-K87</f>
        <v>12</v>
      </c>
    </row>
    <row r="89" spans="3:11" ht="12" customHeight="1" x14ac:dyDescent="0.2">
      <c r="C89" s="46" t="s">
        <v>24</v>
      </c>
      <c r="D89" s="2">
        <f t="shared" ref="D89:I89" si="210">SUM(D82:D88)</f>
        <v>44</v>
      </c>
      <c r="E89" s="45">
        <f t="shared" si="210"/>
        <v>1</v>
      </c>
      <c r="F89" s="45">
        <f t="shared" si="210"/>
        <v>1</v>
      </c>
      <c r="G89" s="47">
        <f t="shared" si="210"/>
        <v>43.000000000000007</v>
      </c>
      <c r="H89" s="47">
        <f t="shared" si="210"/>
        <v>24</v>
      </c>
      <c r="I89" s="47">
        <f t="shared" si="210"/>
        <v>65</v>
      </c>
    </row>
    <row r="90" spans="3:11" x14ac:dyDescent="0.2">
      <c r="C90" s="46" t="s">
        <v>25</v>
      </c>
      <c r="D90" s="2">
        <f>SUM(D82:D86)</f>
        <v>37</v>
      </c>
    </row>
    <row r="91" spans="3:11" x14ac:dyDescent="0.2">
      <c r="G91" s="2">
        <v>6</v>
      </c>
    </row>
    <row r="92" spans="3:11" x14ac:dyDescent="0.2">
      <c r="G92" s="2">
        <v>6</v>
      </c>
    </row>
    <row r="93" spans="3:11" x14ac:dyDescent="0.2">
      <c r="G93" s="2">
        <v>13</v>
      </c>
    </row>
    <row r="94" spans="3:11" x14ac:dyDescent="0.2">
      <c r="G94" s="2">
        <v>4</v>
      </c>
    </row>
    <row r="95" spans="3:11" x14ac:dyDescent="0.2">
      <c r="G95" s="2">
        <v>4</v>
      </c>
    </row>
    <row r="96" spans="3:11" x14ac:dyDescent="0.2">
      <c r="G96" s="2">
        <f>SUM(G91:G95)</f>
        <v>33</v>
      </c>
    </row>
  </sheetData>
  <mergeCells count="18">
    <mergeCell ref="B4:B6"/>
    <mergeCell ref="B29:B31"/>
    <mergeCell ref="B7:B9"/>
    <mergeCell ref="B10:B12"/>
    <mergeCell ref="B13:B15"/>
    <mergeCell ref="B38:B40"/>
    <mergeCell ref="B35:B37"/>
    <mergeCell ref="B56:B58"/>
    <mergeCell ref="B71:B73"/>
    <mergeCell ref="B68:B70"/>
    <mergeCell ref="B65:B67"/>
    <mergeCell ref="B62:B64"/>
    <mergeCell ref="B59:B61"/>
    <mergeCell ref="B53:B55"/>
    <mergeCell ref="B50:B52"/>
    <mergeCell ref="B47:B49"/>
    <mergeCell ref="B44:B46"/>
    <mergeCell ref="B41:B43"/>
  </mergeCells>
  <phoneticPr fontId="0" type="noConversion"/>
  <conditionalFormatting sqref="D7:J9">
    <cfRule type="cellIs" dxfId="142" priority="124" stopIfTrue="1" operator="equal">
      <formula>M$7</formula>
    </cfRule>
    <cfRule type="cellIs" dxfId="141" priority="125" stopIfTrue="1" operator="equal">
      <formula>M$8</formula>
    </cfRule>
  </conditionalFormatting>
  <conditionalFormatting sqref="D10:J12">
    <cfRule type="cellIs" dxfId="140" priority="126" stopIfTrue="1" operator="equal">
      <formula>M$10</formula>
    </cfRule>
    <cfRule type="cellIs" dxfId="139" priority="127" stopIfTrue="1" operator="equal">
      <formula>M$11</formula>
    </cfRule>
  </conditionalFormatting>
  <conditionalFormatting sqref="D13:J15">
    <cfRule type="cellIs" dxfId="138" priority="128" stopIfTrue="1" operator="equal">
      <formula>M$13</formula>
    </cfRule>
    <cfRule type="cellIs" dxfId="137" priority="129" stopIfTrue="1" operator="equal">
      <formula>M$14</formula>
    </cfRule>
  </conditionalFormatting>
  <conditionalFormatting sqref="D73:H73">
    <cfRule type="cellIs" dxfId="136" priority="130" stopIfTrue="1" operator="equal">
      <formula>$M$73</formula>
    </cfRule>
  </conditionalFormatting>
  <conditionalFormatting sqref="D72:H72">
    <cfRule type="cellIs" dxfId="135" priority="131" stopIfTrue="1" operator="equal">
      <formula>$M$72</formula>
    </cfRule>
  </conditionalFormatting>
  <conditionalFormatting sqref="D71:H71">
    <cfRule type="cellIs" dxfId="134" priority="132" stopIfTrue="1" operator="equal">
      <formula>$M$71</formula>
    </cfRule>
  </conditionalFormatting>
  <conditionalFormatting sqref="D68:H68">
    <cfRule type="cellIs" dxfId="133" priority="133" stopIfTrue="1" operator="equal">
      <formula>$M$68</formula>
    </cfRule>
  </conditionalFormatting>
  <conditionalFormatting sqref="D69:H69">
    <cfRule type="cellIs" dxfId="132" priority="134" stopIfTrue="1" operator="equal">
      <formula>$M$69</formula>
    </cfRule>
  </conditionalFormatting>
  <conditionalFormatting sqref="D70:H70">
    <cfRule type="cellIs" dxfId="131" priority="135" stopIfTrue="1" operator="equal">
      <formula>$M$70</formula>
    </cfRule>
  </conditionalFormatting>
  <conditionalFormatting sqref="D29:H29 D59:H59 D65:H65 D62:H62">
    <cfRule type="cellIs" dxfId="130" priority="136" stopIfTrue="1" operator="equal">
      <formula>$M$65</formula>
    </cfRule>
  </conditionalFormatting>
  <conditionalFormatting sqref="D30:H30 D60:H60 D66:H66 D63:H63">
    <cfRule type="cellIs" dxfId="129" priority="137" stopIfTrue="1" operator="equal">
      <formula>$M$66</formula>
    </cfRule>
  </conditionalFormatting>
  <conditionalFormatting sqref="D31:H34 D47:H67">
    <cfRule type="cellIs" dxfId="128" priority="138" stopIfTrue="1" operator="equal">
      <formula>$M$67</formula>
    </cfRule>
  </conditionalFormatting>
  <conditionalFormatting sqref="V7:V12 R9:R12">
    <cfRule type="cellIs" dxfId="127" priority="139" stopIfTrue="1" operator="equal">
      <formula>"Fell"</formula>
    </cfRule>
  </conditionalFormatting>
  <conditionalFormatting sqref="D3:J3">
    <cfRule type="cellIs" dxfId="126" priority="140" stopIfTrue="1" operator="equal">
      <formula>$M$7</formula>
    </cfRule>
    <cfRule type="cellIs" dxfId="125" priority="141" stopIfTrue="1" operator="equal">
      <formula>$M$8</formula>
    </cfRule>
  </conditionalFormatting>
  <conditionalFormatting sqref="I65:J70">
    <cfRule type="cellIs" dxfId="124" priority="142" stopIfTrue="1" operator="equal">
      <formula>$M$13</formula>
    </cfRule>
    <cfRule type="cellIs" dxfId="123" priority="143" stopIfTrue="1" operator="equal">
      <formula>$M$14</formula>
    </cfRule>
  </conditionalFormatting>
  <conditionalFormatting sqref="D56:G56">
    <cfRule type="cellIs" dxfId="122" priority="123" stopIfTrue="1" operator="equal">
      <formula>$M$65</formula>
    </cfRule>
  </conditionalFormatting>
  <conditionalFormatting sqref="D57:G57">
    <cfRule type="cellIs" dxfId="121" priority="122" stopIfTrue="1" operator="equal">
      <formula>$M$66</formula>
    </cfRule>
  </conditionalFormatting>
  <conditionalFormatting sqref="H56">
    <cfRule type="cellIs" dxfId="120" priority="121" stopIfTrue="1" operator="equal">
      <formula>$M$65</formula>
    </cfRule>
  </conditionalFormatting>
  <conditionalFormatting sqref="H57">
    <cfRule type="cellIs" dxfId="119" priority="120" stopIfTrue="1" operator="equal">
      <formula>$M$66</formula>
    </cfRule>
  </conditionalFormatting>
  <conditionalFormatting sqref="H4:H6">
    <cfRule type="cellIs" dxfId="118" priority="118" stopIfTrue="1" operator="equal">
      <formula>Q$7</formula>
    </cfRule>
    <cfRule type="cellIs" dxfId="117" priority="119" stopIfTrue="1" operator="equal">
      <formula>Q$8</formula>
    </cfRule>
  </conditionalFormatting>
  <conditionalFormatting sqref="I4:J6">
    <cfRule type="cellIs" dxfId="116" priority="116" stopIfTrue="1" operator="equal">
      <formula>R$7</formula>
    </cfRule>
    <cfRule type="cellIs" dxfId="115" priority="117" stopIfTrue="1" operator="equal">
      <formula>R$8</formula>
    </cfRule>
  </conditionalFormatting>
  <conditionalFormatting sqref="I4:I6">
    <cfRule type="cellIs" dxfId="114" priority="114" stopIfTrue="1" operator="equal">
      <formula>R$7</formula>
    </cfRule>
    <cfRule type="cellIs" dxfId="113" priority="115" stopIfTrue="1" operator="equal">
      <formula>R$8</formula>
    </cfRule>
  </conditionalFormatting>
  <conditionalFormatting sqref="D53:G53">
    <cfRule type="cellIs" dxfId="112" priority="113" stopIfTrue="1" operator="equal">
      <formula>$M$65</formula>
    </cfRule>
  </conditionalFormatting>
  <conditionalFormatting sqref="D54:G54">
    <cfRule type="cellIs" dxfId="111" priority="112" stopIfTrue="1" operator="equal">
      <formula>$M$66</formula>
    </cfRule>
  </conditionalFormatting>
  <conditionalFormatting sqref="H53">
    <cfRule type="cellIs" dxfId="110" priority="111" stopIfTrue="1" operator="equal">
      <formula>$M$65</formula>
    </cfRule>
  </conditionalFormatting>
  <conditionalFormatting sqref="H54">
    <cfRule type="cellIs" dxfId="109" priority="110" stopIfTrue="1" operator="equal">
      <formula>$M$66</formula>
    </cfRule>
  </conditionalFormatting>
  <conditionalFormatting sqref="D50:H50">
    <cfRule type="cellIs" dxfId="108" priority="109" stopIfTrue="1" operator="equal">
      <formula>$M$65</formula>
    </cfRule>
  </conditionalFormatting>
  <conditionalFormatting sqref="D51:H51">
    <cfRule type="cellIs" dxfId="107" priority="108" stopIfTrue="1" operator="equal">
      <formula>$M$66</formula>
    </cfRule>
  </conditionalFormatting>
  <conditionalFormatting sqref="D53:H53">
    <cfRule type="cellIs" dxfId="106" priority="107" stopIfTrue="1" operator="equal">
      <formula>$M$65</formula>
    </cfRule>
  </conditionalFormatting>
  <conditionalFormatting sqref="D54:H54">
    <cfRule type="cellIs" dxfId="105" priority="106" stopIfTrue="1" operator="equal">
      <formula>$M$66</formula>
    </cfRule>
  </conditionalFormatting>
  <conditionalFormatting sqref="D56:G56">
    <cfRule type="cellIs" dxfId="104" priority="105" stopIfTrue="1" operator="equal">
      <formula>$M$65</formula>
    </cfRule>
  </conditionalFormatting>
  <conditionalFormatting sqref="D57:G57">
    <cfRule type="cellIs" dxfId="103" priority="104" stopIfTrue="1" operator="equal">
      <formula>$M$66</formula>
    </cfRule>
  </conditionalFormatting>
  <conditionalFormatting sqref="H56">
    <cfRule type="cellIs" dxfId="102" priority="103" stopIfTrue="1" operator="equal">
      <formula>$M$65</formula>
    </cfRule>
  </conditionalFormatting>
  <conditionalFormatting sqref="H57">
    <cfRule type="cellIs" dxfId="101" priority="102" stopIfTrue="1" operator="equal">
      <formula>$M$66</formula>
    </cfRule>
  </conditionalFormatting>
  <conditionalFormatting sqref="D56:H56">
    <cfRule type="cellIs" dxfId="100" priority="101" stopIfTrue="1" operator="equal">
      <formula>$M$65</formula>
    </cfRule>
  </conditionalFormatting>
  <conditionalFormatting sqref="D57:H57">
    <cfRule type="cellIs" dxfId="99" priority="100" stopIfTrue="1" operator="equal">
      <formula>$M$66</formula>
    </cfRule>
  </conditionalFormatting>
  <conditionalFormatting sqref="D59:G59">
    <cfRule type="cellIs" dxfId="98" priority="99" stopIfTrue="1" operator="equal">
      <formula>$M$65</formula>
    </cfRule>
  </conditionalFormatting>
  <conditionalFormatting sqref="D60:G60">
    <cfRule type="cellIs" dxfId="97" priority="98" stopIfTrue="1" operator="equal">
      <formula>$M$66</formula>
    </cfRule>
  </conditionalFormatting>
  <conditionalFormatting sqref="H59">
    <cfRule type="cellIs" dxfId="96" priority="97" stopIfTrue="1" operator="equal">
      <formula>$M$65</formula>
    </cfRule>
  </conditionalFormatting>
  <conditionalFormatting sqref="H60">
    <cfRule type="cellIs" dxfId="95" priority="96" stopIfTrue="1" operator="equal">
      <formula>$M$66</formula>
    </cfRule>
  </conditionalFormatting>
  <conditionalFormatting sqref="D59:G59">
    <cfRule type="cellIs" dxfId="94" priority="95" stopIfTrue="1" operator="equal">
      <formula>$M$65</formula>
    </cfRule>
  </conditionalFormatting>
  <conditionalFormatting sqref="D60:G60">
    <cfRule type="cellIs" dxfId="93" priority="94" stopIfTrue="1" operator="equal">
      <formula>$M$66</formula>
    </cfRule>
  </conditionalFormatting>
  <conditionalFormatting sqref="H59">
    <cfRule type="cellIs" dxfId="92" priority="93" stopIfTrue="1" operator="equal">
      <formula>$M$65</formula>
    </cfRule>
  </conditionalFormatting>
  <conditionalFormatting sqref="H60">
    <cfRule type="cellIs" dxfId="91" priority="92" stopIfTrue="1" operator="equal">
      <formula>$M$66</formula>
    </cfRule>
  </conditionalFormatting>
  <conditionalFormatting sqref="D59:H59">
    <cfRule type="cellIs" dxfId="90" priority="91" stopIfTrue="1" operator="equal">
      <formula>$M$65</formula>
    </cfRule>
  </conditionalFormatting>
  <conditionalFormatting sqref="D60:H60">
    <cfRule type="cellIs" dxfId="89" priority="90" stopIfTrue="1" operator="equal">
      <formula>$M$66</formula>
    </cfRule>
  </conditionalFormatting>
  <conditionalFormatting sqref="D62:G62">
    <cfRule type="cellIs" dxfId="88" priority="89" stopIfTrue="1" operator="equal">
      <formula>$M$65</formula>
    </cfRule>
  </conditionalFormatting>
  <conditionalFormatting sqref="D63:G63">
    <cfRule type="cellIs" dxfId="87" priority="88" stopIfTrue="1" operator="equal">
      <formula>$M$66</formula>
    </cfRule>
  </conditionalFormatting>
  <conditionalFormatting sqref="H62">
    <cfRule type="cellIs" dxfId="86" priority="87" stopIfTrue="1" operator="equal">
      <formula>$M$65</formula>
    </cfRule>
  </conditionalFormatting>
  <conditionalFormatting sqref="H63">
    <cfRule type="cellIs" dxfId="85" priority="86" stopIfTrue="1" operator="equal">
      <formula>$M$66</formula>
    </cfRule>
  </conditionalFormatting>
  <conditionalFormatting sqref="D62:G62">
    <cfRule type="cellIs" dxfId="84" priority="85" stopIfTrue="1" operator="equal">
      <formula>$M$65</formula>
    </cfRule>
  </conditionalFormatting>
  <conditionalFormatting sqref="D63:G63">
    <cfRule type="cellIs" dxfId="83" priority="84" stopIfTrue="1" operator="equal">
      <formula>$M$66</formula>
    </cfRule>
  </conditionalFormatting>
  <conditionalFormatting sqref="H62">
    <cfRule type="cellIs" dxfId="82" priority="83" stopIfTrue="1" operator="equal">
      <formula>$M$65</formula>
    </cfRule>
  </conditionalFormatting>
  <conditionalFormatting sqref="H63">
    <cfRule type="cellIs" dxfId="81" priority="82" stopIfTrue="1" operator="equal">
      <formula>$M$66</formula>
    </cfRule>
  </conditionalFormatting>
  <conditionalFormatting sqref="D62:H62">
    <cfRule type="cellIs" dxfId="80" priority="81" stopIfTrue="1" operator="equal">
      <formula>$M$65</formula>
    </cfRule>
  </conditionalFormatting>
  <conditionalFormatting sqref="D63:H63">
    <cfRule type="cellIs" dxfId="79" priority="80" stopIfTrue="1" operator="equal">
      <formula>$M$66</formula>
    </cfRule>
  </conditionalFormatting>
  <conditionalFormatting sqref="D65:G65">
    <cfRule type="cellIs" dxfId="78" priority="79" stopIfTrue="1" operator="equal">
      <formula>$M$65</formula>
    </cfRule>
  </conditionalFormatting>
  <conditionalFormatting sqref="D66:G66">
    <cfRule type="cellIs" dxfId="77" priority="78" stopIfTrue="1" operator="equal">
      <formula>$M$66</formula>
    </cfRule>
  </conditionalFormatting>
  <conditionalFormatting sqref="H65">
    <cfRule type="cellIs" dxfId="76" priority="77" stopIfTrue="1" operator="equal">
      <formula>$M$65</formula>
    </cfRule>
  </conditionalFormatting>
  <conditionalFormatting sqref="H66">
    <cfRule type="cellIs" dxfId="75" priority="76" stopIfTrue="1" operator="equal">
      <formula>$M$66</formula>
    </cfRule>
  </conditionalFormatting>
  <conditionalFormatting sqref="D65:G65">
    <cfRule type="cellIs" dxfId="74" priority="75" stopIfTrue="1" operator="equal">
      <formula>$M$65</formula>
    </cfRule>
  </conditionalFormatting>
  <conditionalFormatting sqref="D66:G66">
    <cfRule type="cellIs" dxfId="73" priority="74" stopIfTrue="1" operator="equal">
      <formula>$M$66</formula>
    </cfRule>
  </conditionalFormatting>
  <conditionalFormatting sqref="H65">
    <cfRule type="cellIs" dxfId="72" priority="73" stopIfTrue="1" operator="equal">
      <formula>$M$65</formula>
    </cfRule>
  </conditionalFormatting>
  <conditionalFormatting sqref="H66">
    <cfRule type="cellIs" dxfId="71" priority="72" stopIfTrue="1" operator="equal">
      <formula>$M$66</formula>
    </cfRule>
  </conditionalFormatting>
  <conditionalFormatting sqref="D65:H65">
    <cfRule type="cellIs" dxfId="70" priority="71" stopIfTrue="1" operator="equal">
      <formula>$M$65</formula>
    </cfRule>
  </conditionalFormatting>
  <conditionalFormatting sqref="D66:H66">
    <cfRule type="cellIs" dxfId="69" priority="70" stopIfTrue="1" operator="equal">
      <formula>$M$66</formula>
    </cfRule>
  </conditionalFormatting>
  <conditionalFormatting sqref="D68:H68">
    <cfRule type="cellIs" dxfId="68" priority="69" stopIfTrue="1" operator="equal">
      <formula>$M$65</formula>
    </cfRule>
  </conditionalFormatting>
  <conditionalFormatting sqref="D69:H69">
    <cfRule type="cellIs" dxfId="67" priority="68" stopIfTrue="1" operator="equal">
      <formula>$M$66</formula>
    </cfRule>
  </conditionalFormatting>
  <conditionalFormatting sqref="D68:H70">
    <cfRule type="cellIs" dxfId="66" priority="67" stopIfTrue="1" operator="equal">
      <formula>$M$67</formula>
    </cfRule>
  </conditionalFormatting>
  <conditionalFormatting sqref="D68:G68">
    <cfRule type="cellIs" dxfId="65" priority="66" stopIfTrue="1" operator="equal">
      <formula>$M$65</formula>
    </cfRule>
  </conditionalFormatting>
  <conditionalFormatting sqref="D69:G69">
    <cfRule type="cellIs" dxfId="64" priority="65" stopIfTrue="1" operator="equal">
      <formula>$M$66</formula>
    </cfRule>
  </conditionalFormatting>
  <conditionalFormatting sqref="H68">
    <cfRule type="cellIs" dxfId="63" priority="64" stopIfTrue="1" operator="equal">
      <formula>$M$65</formula>
    </cfRule>
  </conditionalFormatting>
  <conditionalFormatting sqref="H69">
    <cfRule type="cellIs" dxfId="62" priority="63" stopIfTrue="1" operator="equal">
      <formula>$M$66</formula>
    </cfRule>
  </conditionalFormatting>
  <conditionalFormatting sqref="D68:G68">
    <cfRule type="cellIs" dxfId="61" priority="62" stopIfTrue="1" operator="equal">
      <formula>$M$65</formula>
    </cfRule>
  </conditionalFormatting>
  <conditionalFormatting sqref="D69:G69">
    <cfRule type="cellIs" dxfId="60" priority="61" stopIfTrue="1" operator="equal">
      <formula>$M$66</formula>
    </cfRule>
  </conditionalFormatting>
  <conditionalFormatting sqref="H68">
    <cfRule type="cellIs" dxfId="59" priority="60" stopIfTrue="1" operator="equal">
      <formula>$M$65</formula>
    </cfRule>
  </conditionalFormatting>
  <conditionalFormatting sqref="H69">
    <cfRule type="cellIs" dxfId="58" priority="59" stopIfTrue="1" operator="equal">
      <formula>$M$66</formula>
    </cfRule>
  </conditionalFormatting>
  <conditionalFormatting sqref="D68:H68">
    <cfRule type="cellIs" dxfId="57" priority="58" stopIfTrue="1" operator="equal">
      <formula>$M$65</formula>
    </cfRule>
  </conditionalFormatting>
  <conditionalFormatting sqref="D69:H69">
    <cfRule type="cellIs" dxfId="56" priority="57" stopIfTrue="1" operator="equal">
      <formula>$M$66</formula>
    </cfRule>
  </conditionalFormatting>
  <conditionalFormatting sqref="D71:H71">
    <cfRule type="cellIs" dxfId="55" priority="56" stopIfTrue="1" operator="equal">
      <formula>$M$68</formula>
    </cfRule>
  </conditionalFormatting>
  <conditionalFormatting sqref="D72:H72">
    <cfRule type="cellIs" dxfId="54" priority="55" stopIfTrue="1" operator="equal">
      <formula>$M$69</formula>
    </cfRule>
  </conditionalFormatting>
  <conditionalFormatting sqref="D73:H73">
    <cfRule type="cellIs" dxfId="53" priority="54" stopIfTrue="1" operator="equal">
      <formula>$M$70</formula>
    </cfRule>
  </conditionalFormatting>
  <conditionalFormatting sqref="D71:H71">
    <cfRule type="cellIs" dxfId="52" priority="53" stopIfTrue="1" operator="equal">
      <formula>$M$65</formula>
    </cfRule>
  </conditionalFormatting>
  <conditionalFormatting sqref="D72:H72">
    <cfRule type="cellIs" dxfId="51" priority="52" stopIfTrue="1" operator="equal">
      <formula>$M$66</formula>
    </cfRule>
  </conditionalFormatting>
  <conditionalFormatting sqref="D71:H73">
    <cfRule type="cellIs" dxfId="50" priority="51" stopIfTrue="1" operator="equal">
      <formula>$M$67</formula>
    </cfRule>
  </conditionalFormatting>
  <conditionalFormatting sqref="D71:G71">
    <cfRule type="cellIs" dxfId="49" priority="50" stopIfTrue="1" operator="equal">
      <formula>$M$65</formula>
    </cfRule>
  </conditionalFormatting>
  <conditionalFormatting sqref="D72:G72">
    <cfRule type="cellIs" dxfId="48" priority="49" stopIfTrue="1" operator="equal">
      <formula>$M$66</formula>
    </cfRule>
  </conditionalFormatting>
  <conditionalFormatting sqref="H71">
    <cfRule type="cellIs" dxfId="47" priority="48" stopIfTrue="1" operator="equal">
      <formula>$M$65</formula>
    </cfRule>
  </conditionalFormatting>
  <conditionalFormatting sqref="H72">
    <cfRule type="cellIs" dxfId="46" priority="47" stopIfTrue="1" operator="equal">
      <formula>$M$66</formula>
    </cfRule>
  </conditionalFormatting>
  <conditionalFormatting sqref="D71:G71">
    <cfRule type="cellIs" dxfId="45" priority="46" stopIfTrue="1" operator="equal">
      <formula>$M$65</formula>
    </cfRule>
  </conditionalFormatting>
  <conditionalFormatting sqref="D72:G72">
    <cfRule type="cellIs" dxfId="44" priority="45" stopIfTrue="1" operator="equal">
      <formula>$M$66</formula>
    </cfRule>
  </conditionalFormatting>
  <conditionalFormatting sqref="H71">
    <cfRule type="cellIs" dxfId="43" priority="44" stopIfTrue="1" operator="equal">
      <formula>$M$65</formula>
    </cfRule>
  </conditionalFormatting>
  <conditionalFormatting sqref="H72">
    <cfRule type="cellIs" dxfId="42" priority="43" stopIfTrue="1" operator="equal">
      <formula>$M$66</formula>
    </cfRule>
  </conditionalFormatting>
  <conditionalFormatting sqref="D71:H71">
    <cfRule type="cellIs" dxfId="41" priority="42" stopIfTrue="1" operator="equal">
      <formula>$M$65</formula>
    </cfRule>
  </conditionalFormatting>
  <conditionalFormatting sqref="D72:H72">
    <cfRule type="cellIs" dxfId="40" priority="41" stopIfTrue="1" operator="equal">
      <formula>$M$66</formula>
    </cfRule>
  </conditionalFormatting>
  <conditionalFormatting sqref="D62:H62">
    <cfRule type="cellIs" dxfId="39" priority="40" stopIfTrue="1" operator="equal">
      <formula>$M$68</formula>
    </cfRule>
  </conditionalFormatting>
  <conditionalFormatting sqref="D63:H63">
    <cfRule type="cellIs" dxfId="38" priority="39" stopIfTrue="1" operator="equal">
      <formula>$M$69</formula>
    </cfRule>
  </conditionalFormatting>
  <conditionalFormatting sqref="D64:H64">
    <cfRule type="cellIs" dxfId="37" priority="38" stopIfTrue="1" operator="equal">
      <formula>$M$70</formula>
    </cfRule>
  </conditionalFormatting>
  <conditionalFormatting sqref="D62:H62">
    <cfRule type="cellIs" dxfId="36" priority="37" stopIfTrue="1" operator="equal">
      <formula>$M$65</formula>
    </cfRule>
  </conditionalFormatting>
  <conditionalFormatting sqref="D63:H63">
    <cfRule type="cellIs" dxfId="35" priority="36" stopIfTrue="1" operator="equal">
      <formula>$M$66</formula>
    </cfRule>
  </conditionalFormatting>
  <conditionalFormatting sqref="D62:H64">
    <cfRule type="cellIs" dxfId="34" priority="35" stopIfTrue="1" operator="equal">
      <formula>$M$67</formula>
    </cfRule>
  </conditionalFormatting>
  <conditionalFormatting sqref="D62:G62">
    <cfRule type="cellIs" dxfId="33" priority="34" stopIfTrue="1" operator="equal">
      <formula>$M$65</formula>
    </cfRule>
  </conditionalFormatting>
  <conditionalFormatting sqref="D63:G63">
    <cfRule type="cellIs" dxfId="32" priority="33" stopIfTrue="1" operator="equal">
      <formula>$M$66</formula>
    </cfRule>
  </conditionalFormatting>
  <conditionalFormatting sqref="H62">
    <cfRule type="cellIs" dxfId="31" priority="32" stopIfTrue="1" operator="equal">
      <formula>$M$65</formula>
    </cfRule>
  </conditionalFormatting>
  <conditionalFormatting sqref="H63">
    <cfRule type="cellIs" dxfId="30" priority="31" stopIfTrue="1" operator="equal">
      <formula>$M$66</formula>
    </cfRule>
  </conditionalFormatting>
  <conditionalFormatting sqref="D62:G62">
    <cfRule type="cellIs" dxfId="29" priority="30" stopIfTrue="1" operator="equal">
      <formula>$M$65</formula>
    </cfRule>
  </conditionalFormatting>
  <conditionalFormatting sqref="D63:G63">
    <cfRule type="cellIs" dxfId="28" priority="29" stopIfTrue="1" operator="equal">
      <formula>$M$66</formula>
    </cfRule>
  </conditionalFormatting>
  <conditionalFormatting sqref="H62">
    <cfRule type="cellIs" dxfId="27" priority="28" stopIfTrue="1" operator="equal">
      <formula>$M$65</formula>
    </cfRule>
  </conditionalFormatting>
  <conditionalFormatting sqref="H63">
    <cfRule type="cellIs" dxfId="26" priority="27" stopIfTrue="1" operator="equal">
      <formula>$M$66</formula>
    </cfRule>
  </conditionalFormatting>
  <conditionalFormatting sqref="D62:H62">
    <cfRule type="cellIs" dxfId="25" priority="26" stopIfTrue="1" operator="equal">
      <formula>$M$65</formula>
    </cfRule>
  </conditionalFormatting>
  <conditionalFormatting sqref="D63:H63">
    <cfRule type="cellIs" dxfId="24" priority="25" stopIfTrue="1" operator="equal">
      <formula>$M$66</formula>
    </cfRule>
  </conditionalFormatting>
  <conditionalFormatting sqref="D47:H47">
    <cfRule type="cellIs" dxfId="23" priority="24" stopIfTrue="1" operator="equal">
      <formula>$M$65</formula>
    </cfRule>
  </conditionalFormatting>
  <conditionalFormatting sqref="D48:H48">
    <cfRule type="cellIs" dxfId="22" priority="23" stopIfTrue="1" operator="equal">
      <formula>$M$66</formula>
    </cfRule>
  </conditionalFormatting>
  <conditionalFormatting sqref="D62:G62">
    <cfRule type="cellIs" dxfId="21" priority="22" stopIfTrue="1" operator="equal">
      <formula>$M$65</formula>
    </cfRule>
  </conditionalFormatting>
  <conditionalFormatting sqref="D63:G63">
    <cfRule type="cellIs" dxfId="20" priority="21" stopIfTrue="1" operator="equal">
      <formula>$M$66</formula>
    </cfRule>
  </conditionalFormatting>
  <conditionalFormatting sqref="H62">
    <cfRule type="cellIs" dxfId="19" priority="20" stopIfTrue="1" operator="equal">
      <formula>$M$65</formula>
    </cfRule>
  </conditionalFormatting>
  <conditionalFormatting sqref="H63">
    <cfRule type="cellIs" dxfId="18" priority="19" stopIfTrue="1" operator="equal">
      <formula>$M$66</formula>
    </cfRule>
  </conditionalFormatting>
  <conditionalFormatting sqref="D62:G62">
    <cfRule type="cellIs" dxfId="17" priority="18" stopIfTrue="1" operator="equal">
      <formula>$M$65</formula>
    </cfRule>
  </conditionalFormatting>
  <conditionalFormatting sqref="D63:G63">
    <cfRule type="cellIs" dxfId="16" priority="17" stopIfTrue="1" operator="equal">
      <formula>$M$66</formula>
    </cfRule>
  </conditionalFormatting>
  <conditionalFormatting sqref="H62">
    <cfRule type="cellIs" dxfId="15" priority="16" stopIfTrue="1" operator="equal">
      <formula>$M$65</formula>
    </cfRule>
  </conditionalFormatting>
  <conditionalFormatting sqref="H63">
    <cfRule type="cellIs" dxfId="14" priority="15" stopIfTrue="1" operator="equal">
      <formula>$M$66</formula>
    </cfRule>
  </conditionalFormatting>
  <conditionalFormatting sqref="D62:H62">
    <cfRule type="cellIs" dxfId="13" priority="14" stopIfTrue="1" operator="equal">
      <formula>$M$65</formula>
    </cfRule>
  </conditionalFormatting>
  <conditionalFormatting sqref="D63:H63">
    <cfRule type="cellIs" dxfId="12" priority="13" stopIfTrue="1" operator="equal">
      <formula>$M$66</formula>
    </cfRule>
  </conditionalFormatting>
  <conditionalFormatting sqref="D44:H46">
    <cfRule type="cellIs" dxfId="11" priority="12" stopIfTrue="1" operator="equal">
      <formula>$M$67</formula>
    </cfRule>
  </conditionalFormatting>
  <conditionalFormatting sqref="D44:H44">
    <cfRule type="cellIs" dxfId="10" priority="11" stopIfTrue="1" operator="equal">
      <formula>$M$65</formula>
    </cfRule>
  </conditionalFormatting>
  <conditionalFormatting sqref="D45:H45">
    <cfRule type="cellIs" dxfId="9" priority="10" stopIfTrue="1" operator="equal">
      <formula>$M$66</formula>
    </cfRule>
  </conditionalFormatting>
  <conditionalFormatting sqref="D41:H43">
    <cfRule type="cellIs" dxfId="8" priority="9" stopIfTrue="1" operator="equal">
      <formula>$M$67</formula>
    </cfRule>
  </conditionalFormatting>
  <conditionalFormatting sqref="D41:H41">
    <cfRule type="cellIs" dxfId="7" priority="8" stopIfTrue="1" operator="equal">
      <formula>$M$65</formula>
    </cfRule>
  </conditionalFormatting>
  <conditionalFormatting sqref="D42:H42">
    <cfRule type="cellIs" dxfId="6" priority="7" stopIfTrue="1" operator="equal">
      <formula>$M$66</formula>
    </cfRule>
  </conditionalFormatting>
  <conditionalFormatting sqref="D38:H40">
    <cfRule type="cellIs" dxfId="5" priority="6" stopIfTrue="1" operator="equal">
      <formula>$M$67</formula>
    </cfRule>
  </conditionalFormatting>
  <conditionalFormatting sqref="D38:H38">
    <cfRule type="cellIs" dxfId="4" priority="5" stopIfTrue="1" operator="equal">
      <formula>$M$65</formula>
    </cfRule>
  </conditionalFormatting>
  <conditionalFormatting sqref="D39:H39">
    <cfRule type="cellIs" dxfId="3" priority="4" stopIfTrue="1" operator="equal">
      <formula>$M$66</formula>
    </cfRule>
  </conditionalFormatting>
  <conditionalFormatting sqref="D35:H37">
    <cfRule type="cellIs" dxfId="2" priority="3" stopIfTrue="1" operator="equal">
      <formula>$M$67</formula>
    </cfRule>
  </conditionalFormatting>
  <conditionalFormatting sqref="D35:H35">
    <cfRule type="cellIs" dxfId="1" priority="2" stopIfTrue="1" operator="equal">
      <formula>$M$65</formula>
    </cfRule>
  </conditionalFormatting>
  <conditionalFormatting sqref="D36:H36">
    <cfRule type="cellIs" dxfId="0" priority="1" stopIfTrue="1" operator="equal">
      <formula>$M$66</formula>
    </cfRule>
  </conditionalFormatting>
  <pageMargins left="0.75" right="0.75" top="1" bottom="1" header="0.5" footer="0.5"/>
  <pageSetup orientation="portrait" r:id="rId1"/>
  <headerFooter alignWithMargins="0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EMBA</vt:lpstr>
      <vt:lpstr>EMBA-1</vt:lpstr>
      <vt:lpstr>ExecEd</vt:lpstr>
      <vt:lpstr>Mergers</vt:lpstr>
      <vt:lpstr>Past Results</vt:lpstr>
    </vt:vector>
  </TitlesOfParts>
  <Company>Goizueta Business School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rcoff2</dc:creator>
  <cp:lastModifiedBy>Russ Coff</cp:lastModifiedBy>
  <cp:lastPrinted>2009-10-15T13:21:18Z</cp:lastPrinted>
  <dcterms:created xsi:type="dcterms:W3CDTF">2003-03-14T14:01:17Z</dcterms:created>
  <dcterms:modified xsi:type="dcterms:W3CDTF">2015-12-05T22:03:55Z</dcterms:modified>
</cp:coreProperties>
</file>