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30" yWindow="105" windowWidth="9720" windowHeight="6750" tabRatio="850"/>
  </bookViews>
  <sheets>
    <sheet name="Execs" sheetId="1" r:id="rId1"/>
    <sheet name="MBA-1" sheetId="16" r:id="rId2"/>
    <sheet name="MBA-2" sheetId="17" r:id="rId3"/>
    <sheet name="MD Best Options" sheetId="18" r:id="rId4"/>
    <sheet name="% Optimal for MD" sheetId="19" r:id="rId5"/>
    <sheet name="$ Left on table" sheetId="22" r:id="rId6"/>
    <sheet name="Tradeoffs" sheetId="15" r:id="rId7"/>
    <sheet name="Past Results" sheetId="3" r:id="rId8"/>
    <sheet name="Sheet4" sheetId="4" r:id="rId9"/>
  </sheets>
  <calcPr calcId="145621"/>
</workbook>
</file>

<file path=xl/calcChain.xml><?xml version="1.0" encoding="utf-8"?>
<calcChain xmlns="http://schemas.openxmlformats.org/spreadsheetml/2006/main">
  <c r="G5" i="17" l="1"/>
  <c r="G5" i="16"/>
  <c r="G6" i="16"/>
  <c r="G7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J19" i="16" s="1"/>
  <c r="T19" i="16" s="1"/>
  <c r="G20" i="16"/>
  <c r="G21" i="16"/>
  <c r="G22" i="16"/>
  <c r="G23" i="16"/>
  <c r="G24" i="16"/>
  <c r="G25" i="16"/>
  <c r="G26" i="16"/>
  <c r="G27" i="16"/>
  <c r="J27" i="16" s="1"/>
  <c r="T27" i="16" s="1"/>
  <c r="G28" i="16"/>
  <c r="G29" i="16"/>
  <c r="H5" i="16"/>
  <c r="H6" i="16"/>
  <c r="H7" i="16"/>
  <c r="H8" i="16"/>
  <c r="H9" i="16"/>
  <c r="H10" i="16"/>
  <c r="H11" i="16"/>
  <c r="H12" i="16"/>
  <c r="J12" i="16" s="1"/>
  <c r="T12" i="16" s="1"/>
  <c r="H13" i="16"/>
  <c r="H14" i="16"/>
  <c r="H15" i="16"/>
  <c r="H16" i="16"/>
  <c r="H17" i="16"/>
  <c r="H18" i="16"/>
  <c r="H19" i="16"/>
  <c r="H20" i="16"/>
  <c r="H21" i="16"/>
  <c r="H22" i="16"/>
  <c r="J22" i="16" s="1"/>
  <c r="T22" i="16" s="1"/>
  <c r="H23" i="16"/>
  <c r="H24" i="16"/>
  <c r="H25" i="16"/>
  <c r="J25" i="16" s="1"/>
  <c r="T25" i="16" s="1"/>
  <c r="H26" i="16"/>
  <c r="H27" i="16"/>
  <c r="H28" i="16"/>
  <c r="J28" i="16" s="1"/>
  <c r="T28" i="16" s="1"/>
  <c r="H29" i="16"/>
  <c r="U29" i="16"/>
  <c r="U28" i="16"/>
  <c r="U27" i="16"/>
  <c r="U26" i="16"/>
  <c r="U25" i="16"/>
  <c r="U24" i="16"/>
  <c r="U23" i="16"/>
  <c r="U22" i="16"/>
  <c r="U21" i="16"/>
  <c r="U20" i="16"/>
  <c r="U19" i="16"/>
  <c r="U18" i="16"/>
  <c r="U17" i="16"/>
  <c r="U16" i="16"/>
  <c r="U15" i="16"/>
  <c r="U14" i="16"/>
  <c r="U13" i="16"/>
  <c r="U12" i="16"/>
  <c r="U11" i="16"/>
  <c r="U10" i="16"/>
  <c r="U9" i="16"/>
  <c r="U8" i="16"/>
  <c r="U7" i="16"/>
  <c r="U6" i="16"/>
  <c r="U5" i="16"/>
  <c r="I5" i="16"/>
  <c r="W29" i="16"/>
  <c r="G6" i="17"/>
  <c r="G7" i="17"/>
  <c r="G8" i="17"/>
  <c r="G9" i="17"/>
  <c r="G10" i="17"/>
  <c r="G11" i="17"/>
  <c r="G12" i="17"/>
  <c r="G13" i="17"/>
  <c r="G14" i="17"/>
  <c r="G15" i="17"/>
  <c r="G16" i="17"/>
  <c r="G17" i="17"/>
  <c r="G18" i="17"/>
  <c r="J18" i="17" s="1"/>
  <c r="T18" i="17" s="1"/>
  <c r="G19" i="17"/>
  <c r="G20" i="17"/>
  <c r="G21" i="17"/>
  <c r="G22" i="17"/>
  <c r="G23" i="17"/>
  <c r="G24" i="17"/>
  <c r="G25" i="17"/>
  <c r="J25" i="17" s="1"/>
  <c r="T25" i="17" s="1"/>
  <c r="G26" i="17"/>
  <c r="G27" i="17"/>
  <c r="H5" i="17"/>
  <c r="H6" i="17"/>
  <c r="H7" i="17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J26" i="17" s="1"/>
  <c r="T26" i="17" s="1"/>
  <c r="H27" i="17"/>
  <c r="U27" i="17"/>
  <c r="U26" i="17"/>
  <c r="U25" i="17"/>
  <c r="U24" i="17"/>
  <c r="U23" i="17"/>
  <c r="U22" i="17"/>
  <c r="U21" i="17"/>
  <c r="U20" i="17"/>
  <c r="U19" i="17"/>
  <c r="U18" i="17"/>
  <c r="U17" i="17"/>
  <c r="U16" i="17"/>
  <c r="U15" i="17"/>
  <c r="U14" i="17"/>
  <c r="U13" i="17"/>
  <c r="U12" i="17"/>
  <c r="U11" i="17"/>
  <c r="U10" i="17"/>
  <c r="U9" i="17"/>
  <c r="U8" i="17"/>
  <c r="U7" i="17"/>
  <c r="U6" i="17"/>
  <c r="U5" i="17"/>
  <c r="M21" i="17"/>
  <c r="M20" i="17"/>
  <c r="W80" i="17"/>
  <c r="W79" i="17"/>
  <c r="W78" i="17"/>
  <c r="W77" i="17"/>
  <c r="W76" i="17"/>
  <c r="W75" i="17"/>
  <c r="W74" i="17"/>
  <c r="W73" i="17"/>
  <c r="W72" i="17"/>
  <c r="W71" i="17"/>
  <c r="W70" i="17"/>
  <c r="W69" i="17"/>
  <c r="W68" i="17"/>
  <c r="W67" i="17"/>
  <c r="W66" i="17"/>
  <c r="W65" i="17"/>
  <c r="W64" i="17"/>
  <c r="W63" i="17"/>
  <c r="W62" i="17"/>
  <c r="W61" i="17"/>
  <c r="W60" i="17"/>
  <c r="W59" i="17"/>
  <c r="W58" i="17"/>
  <c r="W57" i="17"/>
  <c r="W56" i="17"/>
  <c r="W55" i="17"/>
  <c r="W54" i="17"/>
  <c r="W53" i="17"/>
  <c r="W52" i="17"/>
  <c r="W51" i="17"/>
  <c r="W50" i="17"/>
  <c r="W49" i="17"/>
  <c r="W48" i="17"/>
  <c r="W47" i="17"/>
  <c r="W46" i="17"/>
  <c r="W45" i="17"/>
  <c r="W44" i="17"/>
  <c r="W43" i="17"/>
  <c r="W42" i="17"/>
  <c r="W41" i="17"/>
  <c r="W40" i="17"/>
  <c r="W39" i="17"/>
  <c r="W38" i="17"/>
  <c r="W37" i="17"/>
  <c r="W36" i="17"/>
  <c r="W35" i="17"/>
  <c r="W34" i="17"/>
  <c r="W33" i="17"/>
  <c r="W32" i="17"/>
  <c r="W31" i="17"/>
  <c r="W30" i="17"/>
  <c r="W29" i="17"/>
  <c r="W28" i="17"/>
  <c r="I21" i="17"/>
  <c r="M8" i="3"/>
  <c r="L8" i="3"/>
  <c r="K8" i="3"/>
  <c r="K12" i="3" s="1"/>
  <c r="K13" i="3" s="1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G26" i="1"/>
  <c r="K26" i="1" s="1"/>
  <c r="S26" i="1" s="1"/>
  <c r="H26" i="1"/>
  <c r="I26" i="1"/>
  <c r="G25" i="1"/>
  <c r="H25" i="1"/>
  <c r="I25" i="1"/>
  <c r="G24" i="1"/>
  <c r="H24" i="1"/>
  <c r="I24" i="1"/>
  <c r="G23" i="1"/>
  <c r="H23" i="1"/>
  <c r="I23" i="1"/>
  <c r="G22" i="1"/>
  <c r="H22" i="1"/>
  <c r="I22" i="1"/>
  <c r="G21" i="1"/>
  <c r="H21" i="1"/>
  <c r="I21" i="1"/>
  <c r="G20" i="1"/>
  <c r="H20" i="1"/>
  <c r="I20" i="1"/>
  <c r="G19" i="1"/>
  <c r="H19" i="1"/>
  <c r="I19" i="1"/>
  <c r="G18" i="1"/>
  <c r="H18" i="1"/>
  <c r="I18" i="1"/>
  <c r="G17" i="1"/>
  <c r="H17" i="1"/>
  <c r="I17" i="1"/>
  <c r="G16" i="1"/>
  <c r="H16" i="1"/>
  <c r="I16" i="1"/>
  <c r="G15" i="1"/>
  <c r="H15" i="1"/>
  <c r="I15" i="1"/>
  <c r="G14" i="1"/>
  <c r="H14" i="1"/>
  <c r="I14" i="1"/>
  <c r="G13" i="1"/>
  <c r="H13" i="1"/>
  <c r="I13" i="1"/>
  <c r="G12" i="1"/>
  <c r="H12" i="1"/>
  <c r="I12" i="1"/>
  <c r="G11" i="1"/>
  <c r="H11" i="1"/>
  <c r="I11" i="1"/>
  <c r="G10" i="1"/>
  <c r="H10" i="1"/>
  <c r="I10" i="1"/>
  <c r="G9" i="1"/>
  <c r="H9" i="1"/>
  <c r="I9" i="1"/>
  <c r="G8" i="1"/>
  <c r="H8" i="1"/>
  <c r="I8" i="1"/>
  <c r="G7" i="1"/>
  <c r="H7" i="1"/>
  <c r="H5" i="1"/>
  <c r="H6" i="1"/>
  <c r="H27" i="1"/>
  <c r="J27" i="1" s="1"/>
  <c r="T27" i="1" s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I7" i="1"/>
  <c r="G6" i="1"/>
  <c r="I6" i="1"/>
  <c r="G5" i="1"/>
  <c r="I5" i="1"/>
  <c r="W80" i="16"/>
  <c r="W79" i="16"/>
  <c r="W78" i="16"/>
  <c r="W77" i="16"/>
  <c r="W76" i="16"/>
  <c r="W75" i="16"/>
  <c r="W74" i="16"/>
  <c r="W73" i="16"/>
  <c r="W72" i="16"/>
  <c r="W71" i="16"/>
  <c r="W70" i="16"/>
  <c r="W69" i="16"/>
  <c r="W68" i="16"/>
  <c r="W67" i="16"/>
  <c r="W66" i="16"/>
  <c r="W65" i="16"/>
  <c r="W64" i="16"/>
  <c r="W63" i="16"/>
  <c r="W62" i="16"/>
  <c r="W61" i="16"/>
  <c r="W60" i="16"/>
  <c r="W59" i="16"/>
  <c r="W58" i="16"/>
  <c r="W57" i="16"/>
  <c r="W56" i="16"/>
  <c r="W55" i="16"/>
  <c r="W54" i="16"/>
  <c r="W53" i="16"/>
  <c r="W52" i="16"/>
  <c r="W51" i="16"/>
  <c r="W50" i="16"/>
  <c r="W49" i="16"/>
  <c r="W48" i="16"/>
  <c r="W47" i="16"/>
  <c r="W46" i="16"/>
  <c r="W45" i="16"/>
  <c r="W44" i="16"/>
  <c r="W43" i="16"/>
  <c r="W42" i="16"/>
  <c r="W41" i="16"/>
  <c r="W40" i="16"/>
  <c r="W39" i="16"/>
  <c r="W38" i="16"/>
  <c r="W37" i="16"/>
  <c r="W36" i="16"/>
  <c r="W35" i="16"/>
  <c r="W34" i="16"/>
  <c r="W33" i="16"/>
  <c r="G32" i="16"/>
  <c r="H32" i="16"/>
  <c r="I32" i="16"/>
  <c r="K32" i="16"/>
  <c r="S32" i="16" s="1"/>
  <c r="G31" i="16"/>
  <c r="H31" i="16"/>
  <c r="I31" i="16"/>
  <c r="K31" i="16"/>
  <c r="S31" i="16" s="1"/>
  <c r="G30" i="16"/>
  <c r="H30" i="16"/>
  <c r="I30" i="16"/>
  <c r="K30" i="16"/>
  <c r="S30" i="16" s="1"/>
  <c r="I29" i="16"/>
  <c r="K29" i="16"/>
  <c r="S29" i="16" s="1"/>
  <c r="I28" i="16"/>
  <c r="K28" i="16"/>
  <c r="S28" i="16" s="1"/>
  <c r="W28" i="16" s="1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I6" i="16"/>
  <c r="H33" i="16"/>
  <c r="H34" i="16"/>
  <c r="H35" i="16"/>
  <c r="H36" i="16"/>
  <c r="H37" i="16"/>
  <c r="H38" i="16"/>
  <c r="H39" i="16"/>
  <c r="H40" i="16"/>
  <c r="H41" i="16"/>
  <c r="H42" i="16"/>
  <c r="O9" i="1"/>
  <c r="Z29" i="1" s="1"/>
  <c r="I27" i="4" s="1"/>
  <c r="P27" i="4" s="1"/>
  <c r="O9" i="16"/>
  <c r="Z8" i="16" s="1"/>
  <c r="K6" i="4" s="1"/>
  <c r="P82" i="4" s="1"/>
  <c r="O9" i="17"/>
  <c r="Z80" i="17" s="1"/>
  <c r="M78" i="4" s="1"/>
  <c r="I22" i="17"/>
  <c r="M3" i="3"/>
  <c r="M4" i="3"/>
  <c r="M5" i="3"/>
  <c r="M6" i="3"/>
  <c r="M7" i="3"/>
  <c r="L3" i="3"/>
  <c r="L4" i="3"/>
  <c r="L5" i="3"/>
  <c r="L12" i="3" s="1"/>
  <c r="L13" i="3" s="1"/>
  <c r="L6" i="3"/>
  <c r="L7" i="3"/>
  <c r="K3" i="3"/>
  <c r="K4" i="3"/>
  <c r="K5" i="3"/>
  <c r="K6" i="3"/>
  <c r="K7" i="3"/>
  <c r="AI27" i="3"/>
  <c r="AI26" i="3"/>
  <c r="AI25" i="3"/>
  <c r="AI24" i="3"/>
  <c r="AI23" i="3"/>
  <c r="AI22" i="3"/>
  <c r="AI21" i="3"/>
  <c r="H4" i="4"/>
  <c r="H5" i="4" s="1"/>
  <c r="H6" i="4" s="1"/>
  <c r="H7" i="4"/>
  <c r="H8" i="4" s="1"/>
  <c r="H9" i="4" s="1"/>
  <c r="H10" i="4" s="1"/>
  <c r="H11" i="4" s="1"/>
  <c r="H12" i="4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M1" i="4"/>
  <c r="K1" i="4"/>
  <c r="I1" i="4"/>
  <c r="K28" i="17"/>
  <c r="S28" i="17" s="1"/>
  <c r="K29" i="17"/>
  <c r="S29" i="17" s="1"/>
  <c r="K30" i="17"/>
  <c r="S30" i="17" s="1"/>
  <c r="K31" i="17"/>
  <c r="S31" i="17" s="1"/>
  <c r="K32" i="17"/>
  <c r="S32" i="17" s="1"/>
  <c r="K33" i="17"/>
  <c r="S33" i="17" s="1"/>
  <c r="K34" i="17"/>
  <c r="S34" i="17" s="1"/>
  <c r="K35" i="17"/>
  <c r="S35" i="17" s="1"/>
  <c r="K36" i="17"/>
  <c r="S36" i="17" s="1"/>
  <c r="K37" i="17"/>
  <c r="S37" i="17" s="1"/>
  <c r="K38" i="17"/>
  <c r="S38" i="17" s="1"/>
  <c r="K39" i="17"/>
  <c r="S39" i="17" s="1"/>
  <c r="K40" i="17"/>
  <c r="S40" i="17" s="1"/>
  <c r="K41" i="17"/>
  <c r="S41" i="17" s="1"/>
  <c r="K42" i="17"/>
  <c r="K43" i="17"/>
  <c r="K44" i="17"/>
  <c r="K45" i="17"/>
  <c r="K46" i="17"/>
  <c r="K47" i="17"/>
  <c r="K48" i="17"/>
  <c r="K49" i="17"/>
  <c r="K50" i="17"/>
  <c r="K51" i="17"/>
  <c r="K52" i="17"/>
  <c r="K53" i="17"/>
  <c r="K54" i="17"/>
  <c r="K55" i="17"/>
  <c r="K56" i="17"/>
  <c r="K57" i="17"/>
  <c r="K58" i="17"/>
  <c r="K59" i="17"/>
  <c r="K60" i="17"/>
  <c r="K61" i="17"/>
  <c r="K62" i="17"/>
  <c r="K63" i="17"/>
  <c r="K64" i="17"/>
  <c r="K65" i="17"/>
  <c r="K66" i="17"/>
  <c r="K67" i="17"/>
  <c r="K68" i="17"/>
  <c r="K69" i="17"/>
  <c r="K70" i="17"/>
  <c r="K71" i="17"/>
  <c r="K72" i="17"/>
  <c r="K73" i="17"/>
  <c r="K74" i="17"/>
  <c r="K75" i="17"/>
  <c r="K76" i="17"/>
  <c r="K77" i="17"/>
  <c r="K78" i="17"/>
  <c r="K79" i="17"/>
  <c r="K80" i="17"/>
  <c r="J7" i="17"/>
  <c r="T7" i="17" s="1"/>
  <c r="J19" i="17"/>
  <c r="T19" i="17" s="1"/>
  <c r="J28" i="17"/>
  <c r="T28" i="17" s="1"/>
  <c r="J29" i="17"/>
  <c r="T29" i="17" s="1"/>
  <c r="J30" i="17"/>
  <c r="J31" i="17"/>
  <c r="T31" i="17" s="1"/>
  <c r="J32" i="17"/>
  <c r="T32" i="17" s="1"/>
  <c r="J33" i="17"/>
  <c r="T33" i="17" s="1"/>
  <c r="J34" i="17"/>
  <c r="T34" i="17" s="1"/>
  <c r="J35" i="17"/>
  <c r="T35" i="17" s="1"/>
  <c r="J36" i="17"/>
  <c r="T36" i="17" s="1"/>
  <c r="J37" i="17"/>
  <c r="T37" i="17" s="1"/>
  <c r="J38" i="17"/>
  <c r="J39" i="17"/>
  <c r="T39" i="17" s="1"/>
  <c r="J40" i="17"/>
  <c r="T40" i="17" s="1"/>
  <c r="J41" i="17"/>
  <c r="T41" i="17" s="1"/>
  <c r="J42" i="17"/>
  <c r="T42" i="17" s="1"/>
  <c r="J43" i="17"/>
  <c r="T43" i="17" s="1"/>
  <c r="J44" i="17"/>
  <c r="T44" i="17" s="1"/>
  <c r="J45" i="17"/>
  <c r="T45" i="17" s="1"/>
  <c r="J46" i="17"/>
  <c r="T46" i="17" s="1"/>
  <c r="J47" i="17"/>
  <c r="T47" i="17" s="1"/>
  <c r="J48" i="17"/>
  <c r="T48" i="17" s="1"/>
  <c r="J49" i="17"/>
  <c r="T49" i="17" s="1"/>
  <c r="J50" i="17"/>
  <c r="T50" i="17" s="1"/>
  <c r="J51" i="17"/>
  <c r="T51" i="17" s="1"/>
  <c r="J52" i="17"/>
  <c r="J53" i="17"/>
  <c r="T53" i="17" s="1"/>
  <c r="J54" i="17"/>
  <c r="J55" i="17"/>
  <c r="T55" i="17" s="1"/>
  <c r="J56" i="17"/>
  <c r="T56" i="17" s="1"/>
  <c r="J57" i="17"/>
  <c r="T57" i="17" s="1"/>
  <c r="J58" i="17"/>
  <c r="J59" i="17"/>
  <c r="T59" i="17" s="1"/>
  <c r="J60" i="17"/>
  <c r="T60" i="17" s="1"/>
  <c r="J61" i="17"/>
  <c r="T61" i="17" s="1"/>
  <c r="J62" i="17"/>
  <c r="T62" i="17" s="1"/>
  <c r="J63" i="17"/>
  <c r="T63" i="17" s="1"/>
  <c r="J64" i="17"/>
  <c r="T64" i="17" s="1"/>
  <c r="J65" i="17"/>
  <c r="T65" i="17" s="1"/>
  <c r="J66" i="17"/>
  <c r="T66" i="17" s="1"/>
  <c r="J67" i="17"/>
  <c r="T67" i="17" s="1"/>
  <c r="J68" i="17"/>
  <c r="T68" i="17" s="1"/>
  <c r="J69" i="17"/>
  <c r="T69" i="17" s="1"/>
  <c r="J70" i="17"/>
  <c r="T70" i="17" s="1"/>
  <c r="J71" i="17"/>
  <c r="T71" i="17" s="1"/>
  <c r="J72" i="17"/>
  <c r="T72" i="17" s="1"/>
  <c r="J73" i="17"/>
  <c r="T73" i="17" s="1"/>
  <c r="J74" i="17"/>
  <c r="J75" i="17"/>
  <c r="T75" i="17" s="1"/>
  <c r="J76" i="17"/>
  <c r="T76" i="17" s="1"/>
  <c r="J77" i="17"/>
  <c r="T77" i="17" s="1"/>
  <c r="J78" i="17"/>
  <c r="J79" i="17"/>
  <c r="T79" i="17" s="1"/>
  <c r="J80" i="17"/>
  <c r="T80" i="17" s="1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H75" i="17"/>
  <c r="H76" i="17"/>
  <c r="H77" i="17"/>
  <c r="H78" i="17"/>
  <c r="H79" i="17"/>
  <c r="H80" i="17"/>
  <c r="I23" i="17"/>
  <c r="I24" i="17"/>
  <c r="I25" i="17"/>
  <c r="K25" i="17" s="1"/>
  <c r="S25" i="17" s="1"/>
  <c r="J27" i="17"/>
  <c r="T27" i="17" s="1"/>
  <c r="G28" i="17"/>
  <c r="G29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G75" i="17"/>
  <c r="G76" i="17"/>
  <c r="G77" i="17"/>
  <c r="G78" i="17"/>
  <c r="G79" i="17"/>
  <c r="G80" i="17"/>
  <c r="N9" i="17"/>
  <c r="M9" i="17"/>
  <c r="N9" i="1"/>
  <c r="M9" i="1"/>
  <c r="K33" i="1"/>
  <c r="K34" i="1"/>
  <c r="S34" i="1" s="1"/>
  <c r="K35" i="1"/>
  <c r="S35" i="1" s="1"/>
  <c r="K36" i="1"/>
  <c r="S36" i="1" s="1"/>
  <c r="K37" i="1"/>
  <c r="S37" i="1" s="1"/>
  <c r="K38" i="1"/>
  <c r="S38" i="1" s="1"/>
  <c r="K39" i="1"/>
  <c r="S39" i="1" s="1"/>
  <c r="K40" i="1"/>
  <c r="S40" i="1" s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S33" i="1"/>
  <c r="J33" i="1"/>
  <c r="J34" i="1"/>
  <c r="T34" i="1" s="1"/>
  <c r="J35" i="1"/>
  <c r="T35" i="1" s="1"/>
  <c r="J36" i="1"/>
  <c r="T36" i="1" s="1"/>
  <c r="J37" i="1"/>
  <c r="T37" i="1" s="1"/>
  <c r="J38" i="1"/>
  <c r="T38" i="1" s="1"/>
  <c r="J39" i="1"/>
  <c r="T39" i="1" s="1"/>
  <c r="J40" i="1"/>
  <c r="T40" i="1" s="1"/>
  <c r="J41" i="1"/>
  <c r="J42" i="1"/>
  <c r="T42" i="1" s="1"/>
  <c r="J43" i="1"/>
  <c r="T43" i="1" s="1"/>
  <c r="J44" i="1"/>
  <c r="T44" i="1" s="1"/>
  <c r="J45" i="1"/>
  <c r="T45" i="1" s="1"/>
  <c r="J46" i="1"/>
  <c r="T46" i="1" s="1"/>
  <c r="J47" i="1"/>
  <c r="T47" i="1" s="1"/>
  <c r="J48" i="1"/>
  <c r="T48" i="1" s="1"/>
  <c r="J49" i="1"/>
  <c r="T49" i="1" s="1"/>
  <c r="J50" i="1"/>
  <c r="T50" i="1" s="1"/>
  <c r="J51" i="1"/>
  <c r="T51" i="1" s="1"/>
  <c r="J52" i="1"/>
  <c r="T52" i="1" s="1"/>
  <c r="J53" i="1"/>
  <c r="T53" i="1" s="1"/>
  <c r="J54" i="1"/>
  <c r="T54" i="1" s="1"/>
  <c r="J55" i="1"/>
  <c r="T55" i="1" s="1"/>
  <c r="J56" i="1"/>
  <c r="T56" i="1" s="1"/>
  <c r="J57" i="1"/>
  <c r="T57" i="1" s="1"/>
  <c r="J58" i="1"/>
  <c r="T58" i="1" s="1"/>
  <c r="J59" i="1"/>
  <c r="T59" i="1" s="1"/>
  <c r="J60" i="1"/>
  <c r="T60" i="1" s="1"/>
  <c r="J61" i="1"/>
  <c r="T61" i="1" s="1"/>
  <c r="J62" i="1"/>
  <c r="T62" i="1" s="1"/>
  <c r="J63" i="1"/>
  <c r="T63" i="1" s="1"/>
  <c r="J64" i="1"/>
  <c r="T64" i="1" s="1"/>
  <c r="J65" i="1"/>
  <c r="T65" i="1" s="1"/>
  <c r="J66" i="1"/>
  <c r="T66" i="1" s="1"/>
  <c r="J67" i="1"/>
  <c r="T67" i="1" s="1"/>
  <c r="J68" i="1"/>
  <c r="T68" i="1" s="1"/>
  <c r="J69" i="1"/>
  <c r="T69" i="1" s="1"/>
  <c r="J70" i="1"/>
  <c r="T70" i="1" s="1"/>
  <c r="J71" i="1"/>
  <c r="T71" i="1" s="1"/>
  <c r="J72" i="1"/>
  <c r="T72" i="1" s="1"/>
  <c r="J73" i="1"/>
  <c r="T73" i="1" s="1"/>
  <c r="J74" i="1"/>
  <c r="T74" i="1" s="1"/>
  <c r="J75" i="1"/>
  <c r="T75" i="1" s="1"/>
  <c r="J76" i="1"/>
  <c r="T76" i="1" s="1"/>
  <c r="J77" i="1"/>
  <c r="T77" i="1" s="1"/>
  <c r="J78" i="1"/>
  <c r="T78" i="1" s="1"/>
  <c r="J79" i="1"/>
  <c r="T79" i="1" s="1"/>
  <c r="J80" i="1"/>
  <c r="T80" i="1" s="1"/>
  <c r="T33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G27" i="1"/>
  <c r="G28" i="1"/>
  <c r="J28" i="1" s="1"/>
  <c r="T28" i="1" s="1"/>
  <c r="G29" i="1"/>
  <c r="G30" i="1"/>
  <c r="G31" i="1"/>
  <c r="G32" i="1"/>
  <c r="J32" i="1" s="1"/>
  <c r="T32" i="1" s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K33" i="16"/>
  <c r="S33" i="16" s="1"/>
  <c r="K34" i="16"/>
  <c r="S34" i="16" s="1"/>
  <c r="K35" i="16"/>
  <c r="K36" i="16"/>
  <c r="S36" i="16" s="1"/>
  <c r="K37" i="16"/>
  <c r="S37" i="16" s="1"/>
  <c r="K38" i="16"/>
  <c r="S38" i="16" s="1"/>
  <c r="K39" i="16"/>
  <c r="S39" i="16" s="1"/>
  <c r="K40" i="16"/>
  <c r="S40" i="16" s="1"/>
  <c r="K41" i="16"/>
  <c r="S41" i="16" s="1"/>
  <c r="K42" i="16"/>
  <c r="K43" i="16"/>
  <c r="K44" i="16"/>
  <c r="K45" i="16"/>
  <c r="K46" i="16"/>
  <c r="K47" i="16"/>
  <c r="K48" i="16"/>
  <c r="K49" i="16"/>
  <c r="K50" i="16"/>
  <c r="K51" i="16"/>
  <c r="K52" i="16"/>
  <c r="K53" i="16"/>
  <c r="K54" i="16"/>
  <c r="K55" i="16"/>
  <c r="K56" i="16"/>
  <c r="K57" i="16"/>
  <c r="K58" i="16"/>
  <c r="K59" i="16"/>
  <c r="K60" i="16"/>
  <c r="K61" i="16"/>
  <c r="K62" i="16"/>
  <c r="K63" i="16"/>
  <c r="K64" i="16"/>
  <c r="K65" i="16"/>
  <c r="K66" i="16"/>
  <c r="K67" i="16"/>
  <c r="K68" i="16"/>
  <c r="K69" i="16"/>
  <c r="K70" i="16"/>
  <c r="K71" i="16"/>
  <c r="K72" i="16"/>
  <c r="K73" i="16"/>
  <c r="K74" i="16"/>
  <c r="K75" i="16"/>
  <c r="K76" i="16"/>
  <c r="K77" i="16"/>
  <c r="K78" i="16"/>
  <c r="K79" i="16"/>
  <c r="K80" i="16"/>
  <c r="J29" i="16"/>
  <c r="T29" i="16" s="1"/>
  <c r="J30" i="16"/>
  <c r="T30" i="16" s="1"/>
  <c r="J31" i="16"/>
  <c r="T31" i="16" s="1"/>
  <c r="J32" i="16"/>
  <c r="T32" i="16" s="1"/>
  <c r="J33" i="16"/>
  <c r="T33" i="16" s="1"/>
  <c r="J34" i="16"/>
  <c r="T34" i="16" s="1"/>
  <c r="J35" i="16"/>
  <c r="T35" i="16" s="1"/>
  <c r="J36" i="16"/>
  <c r="T36" i="16" s="1"/>
  <c r="J37" i="16"/>
  <c r="T37" i="16" s="1"/>
  <c r="J38" i="16"/>
  <c r="T38" i="16" s="1"/>
  <c r="J39" i="16"/>
  <c r="T39" i="16" s="1"/>
  <c r="J40" i="16"/>
  <c r="T40" i="16" s="1"/>
  <c r="J41" i="16"/>
  <c r="T41" i="16" s="1"/>
  <c r="J42" i="16"/>
  <c r="T42" i="16" s="1"/>
  <c r="J43" i="16"/>
  <c r="T43" i="16" s="1"/>
  <c r="J44" i="16"/>
  <c r="T44" i="16" s="1"/>
  <c r="J45" i="16"/>
  <c r="T45" i="16" s="1"/>
  <c r="J46" i="16"/>
  <c r="T46" i="16" s="1"/>
  <c r="J47" i="16"/>
  <c r="T47" i="16" s="1"/>
  <c r="J48" i="16"/>
  <c r="J49" i="16"/>
  <c r="J50" i="16"/>
  <c r="T50" i="16" s="1"/>
  <c r="J51" i="16"/>
  <c r="T51" i="16" s="1"/>
  <c r="J52" i="16"/>
  <c r="T52" i="16" s="1"/>
  <c r="J53" i="16"/>
  <c r="T53" i="16" s="1"/>
  <c r="J54" i="16"/>
  <c r="T54" i="16" s="1"/>
  <c r="J55" i="16"/>
  <c r="T55" i="16" s="1"/>
  <c r="J56" i="16"/>
  <c r="J57" i="16"/>
  <c r="T57" i="16" s="1"/>
  <c r="J58" i="16"/>
  <c r="T58" i="16" s="1"/>
  <c r="J59" i="16"/>
  <c r="T59" i="16" s="1"/>
  <c r="J60" i="16"/>
  <c r="T60" i="16" s="1"/>
  <c r="J61" i="16"/>
  <c r="T61" i="16" s="1"/>
  <c r="J62" i="16"/>
  <c r="T62" i="16" s="1"/>
  <c r="J63" i="16"/>
  <c r="T63" i="16" s="1"/>
  <c r="J64" i="16"/>
  <c r="T64" i="16" s="1"/>
  <c r="J65" i="16"/>
  <c r="T65" i="16" s="1"/>
  <c r="J66" i="16"/>
  <c r="T66" i="16" s="1"/>
  <c r="J67" i="16"/>
  <c r="T67" i="16" s="1"/>
  <c r="J68" i="16"/>
  <c r="T68" i="16" s="1"/>
  <c r="J69" i="16"/>
  <c r="T69" i="16" s="1"/>
  <c r="J70" i="16"/>
  <c r="T70" i="16" s="1"/>
  <c r="J71" i="16"/>
  <c r="T71" i="16" s="1"/>
  <c r="J72" i="16"/>
  <c r="T72" i="16" s="1"/>
  <c r="J73" i="16"/>
  <c r="T73" i="16" s="1"/>
  <c r="J74" i="16"/>
  <c r="T74" i="16" s="1"/>
  <c r="J75" i="16"/>
  <c r="T75" i="16" s="1"/>
  <c r="J76" i="16"/>
  <c r="T76" i="16" s="1"/>
  <c r="J77" i="16"/>
  <c r="T77" i="16" s="1"/>
  <c r="J78" i="16"/>
  <c r="T78" i="16" s="1"/>
  <c r="J79" i="16"/>
  <c r="T79" i="16" s="1"/>
  <c r="J80" i="16"/>
  <c r="T80" i="16" s="1"/>
  <c r="H43" i="16"/>
  <c r="H44" i="16"/>
  <c r="H45" i="16"/>
  <c r="H46" i="16"/>
  <c r="H47" i="16"/>
  <c r="H48" i="16"/>
  <c r="H49" i="16"/>
  <c r="H50" i="16"/>
  <c r="H51" i="16"/>
  <c r="H52" i="16"/>
  <c r="H53" i="16"/>
  <c r="H54" i="16"/>
  <c r="H55" i="16"/>
  <c r="H56" i="16"/>
  <c r="H57" i="16"/>
  <c r="H58" i="16"/>
  <c r="H59" i="16"/>
  <c r="H60" i="16"/>
  <c r="H61" i="16"/>
  <c r="H62" i="16"/>
  <c r="H63" i="16"/>
  <c r="H64" i="16"/>
  <c r="H65" i="16"/>
  <c r="H66" i="16"/>
  <c r="H67" i="16"/>
  <c r="H68" i="16"/>
  <c r="H69" i="16"/>
  <c r="H70" i="16"/>
  <c r="H71" i="16"/>
  <c r="H72" i="16"/>
  <c r="H73" i="16"/>
  <c r="H74" i="16"/>
  <c r="H75" i="16"/>
  <c r="H76" i="16"/>
  <c r="H77" i="16"/>
  <c r="H78" i="16"/>
  <c r="H79" i="16"/>
  <c r="H80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  <c r="G46" i="16"/>
  <c r="G47" i="16"/>
  <c r="G48" i="16"/>
  <c r="G49" i="16"/>
  <c r="G50" i="16"/>
  <c r="G51" i="16"/>
  <c r="G52" i="16"/>
  <c r="G53" i="16"/>
  <c r="G54" i="16"/>
  <c r="G55" i="16"/>
  <c r="G56" i="16"/>
  <c r="G57" i="16"/>
  <c r="G58" i="16"/>
  <c r="G59" i="16"/>
  <c r="G60" i="16"/>
  <c r="G61" i="16"/>
  <c r="G62" i="16"/>
  <c r="G63" i="16"/>
  <c r="G64" i="16"/>
  <c r="G65" i="16"/>
  <c r="G66" i="16"/>
  <c r="G67" i="16"/>
  <c r="G68" i="16"/>
  <c r="G69" i="16"/>
  <c r="G70" i="16"/>
  <c r="G71" i="16"/>
  <c r="G72" i="16"/>
  <c r="G73" i="16"/>
  <c r="G74" i="16"/>
  <c r="G75" i="16"/>
  <c r="G76" i="16"/>
  <c r="G77" i="16"/>
  <c r="G78" i="16"/>
  <c r="G79" i="16"/>
  <c r="G80" i="16"/>
  <c r="U80" i="17"/>
  <c r="U79" i="17"/>
  <c r="U78" i="17"/>
  <c r="U77" i="17"/>
  <c r="U76" i="17"/>
  <c r="U75" i="17"/>
  <c r="U74" i="17"/>
  <c r="U73" i="17"/>
  <c r="U72" i="17"/>
  <c r="U71" i="17"/>
  <c r="U70" i="17"/>
  <c r="U69" i="17"/>
  <c r="U68" i="17"/>
  <c r="U67" i="17"/>
  <c r="U66" i="17"/>
  <c r="U65" i="17"/>
  <c r="U64" i="17"/>
  <c r="U63" i="17"/>
  <c r="U62" i="17"/>
  <c r="U61" i="17"/>
  <c r="U60" i="17"/>
  <c r="U59" i="17"/>
  <c r="U58" i="17"/>
  <c r="U57" i="17"/>
  <c r="U56" i="17"/>
  <c r="U55" i="17"/>
  <c r="U54" i="17"/>
  <c r="U53" i="17"/>
  <c r="U52" i="17"/>
  <c r="U51" i="17"/>
  <c r="U50" i="17"/>
  <c r="U49" i="17"/>
  <c r="U48" i="17"/>
  <c r="U47" i="17"/>
  <c r="U46" i="17"/>
  <c r="U45" i="17"/>
  <c r="U44" i="17"/>
  <c r="U43" i="17"/>
  <c r="U42" i="17"/>
  <c r="U41" i="17"/>
  <c r="U40" i="17"/>
  <c r="U39" i="17"/>
  <c r="U38" i="17"/>
  <c r="U37" i="17"/>
  <c r="U36" i="17"/>
  <c r="U35" i="17"/>
  <c r="U34" i="17"/>
  <c r="U33" i="17"/>
  <c r="U32" i="17"/>
  <c r="U31" i="17"/>
  <c r="U30" i="17"/>
  <c r="U29" i="17"/>
  <c r="U28" i="17"/>
  <c r="U11" i="1"/>
  <c r="U10" i="1"/>
  <c r="U9" i="1"/>
  <c r="U8" i="1"/>
  <c r="U7" i="1"/>
  <c r="U6" i="1"/>
  <c r="U5" i="1"/>
  <c r="U14" i="1"/>
  <c r="U12" i="1"/>
  <c r="U13" i="1"/>
  <c r="U15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V33" i="1"/>
  <c r="V34" i="1"/>
  <c r="AC34" i="1" s="1"/>
  <c r="V35" i="1"/>
  <c r="V36" i="1"/>
  <c r="V37" i="1"/>
  <c r="V38" i="1"/>
  <c r="V39" i="1"/>
  <c r="V40" i="1"/>
  <c r="AC40" i="1" s="1"/>
  <c r="V41" i="1"/>
  <c r="V42" i="1"/>
  <c r="V43" i="1"/>
  <c r="AC43" i="1" s="1"/>
  <c r="V44" i="1"/>
  <c r="AC44" i="1" s="1"/>
  <c r="V45" i="1"/>
  <c r="AC45" i="1" s="1"/>
  <c r="V46" i="1"/>
  <c r="AC46" i="1" s="1"/>
  <c r="V47" i="1"/>
  <c r="V48" i="1"/>
  <c r="V49" i="1"/>
  <c r="V50" i="1"/>
  <c r="V51" i="1"/>
  <c r="V52" i="1"/>
  <c r="AC52" i="1" s="1"/>
  <c r="V53" i="1"/>
  <c r="V54" i="1"/>
  <c r="AD54" i="1" s="1"/>
  <c r="V55" i="1"/>
  <c r="V56" i="1"/>
  <c r="V57" i="1"/>
  <c r="AC57" i="1" s="1"/>
  <c r="V58" i="1"/>
  <c r="V59" i="1"/>
  <c r="AE59" i="1" s="1"/>
  <c r="V60" i="1"/>
  <c r="AC60" i="1" s="1"/>
  <c r="V61" i="1"/>
  <c r="V62" i="1"/>
  <c r="AC62" i="1" s="1"/>
  <c r="V63" i="1"/>
  <c r="V64" i="1"/>
  <c r="V65" i="1"/>
  <c r="V66" i="1"/>
  <c r="AC66" i="1" s="1"/>
  <c r="V67" i="1"/>
  <c r="V68" i="1"/>
  <c r="AC68" i="1" s="1"/>
  <c r="V69" i="1"/>
  <c r="V70" i="1"/>
  <c r="V71" i="1"/>
  <c r="V72" i="1"/>
  <c r="AC72" i="1" s="1"/>
  <c r="V73" i="1"/>
  <c r="V74" i="1"/>
  <c r="V75" i="1"/>
  <c r="V76" i="1"/>
  <c r="V77" i="1"/>
  <c r="AC77" i="1" s="1"/>
  <c r="V78" i="1"/>
  <c r="AC78" i="1" s="1"/>
  <c r="V79" i="1"/>
  <c r="V80" i="1"/>
  <c r="AD3" i="1"/>
  <c r="Q3" i="3"/>
  <c r="AE3" i="1"/>
  <c r="Q4" i="3"/>
  <c r="Q5" i="3"/>
  <c r="AD3" i="16"/>
  <c r="AE3" i="16" s="1"/>
  <c r="AF3" i="16" s="1"/>
  <c r="AG3" i="16" s="1"/>
  <c r="AH3" i="16" s="1"/>
  <c r="AI3" i="16" s="1"/>
  <c r="AJ3" i="16" s="1"/>
  <c r="AK3" i="16" s="1"/>
  <c r="AL3" i="16" s="1"/>
  <c r="AD3" i="17"/>
  <c r="AE3" i="17"/>
  <c r="AF3" i="17"/>
  <c r="AG3" i="17" s="1"/>
  <c r="AH3" i="17" s="1"/>
  <c r="AI3" i="17"/>
  <c r="AJ3" i="17"/>
  <c r="AK3" i="17" s="1"/>
  <c r="AL3" i="17" s="1"/>
  <c r="AO17" i="3"/>
  <c r="AN17" i="3"/>
  <c r="AM17" i="3"/>
  <c r="AL17" i="3"/>
  <c r="AK17" i="3"/>
  <c r="I27" i="1"/>
  <c r="I28" i="1"/>
  <c r="K28" i="1" s="1"/>
  <c r="S28" i="1" s="1"/>
  <c r="I29" i="1"/>
  <c r="I30" i="1"/>
  <c r="W81" i="1"/>
  <c r="B6" i="1"/>
  <c r="I32" i="1"/>
  <c r="I31" i="1"/>
  <c r="X5" i="1"/>
  <c r="T41" i="1"/>
  <c r="I80" i="1"/>
  <c r="I78" i="1"/>
  <c r="I77" i="1"/>
  <c r="I76" i="1"/>
  <c r="I75" i="1"/>
  <c r="I74" i="1"/>
  <c r="I73" i="1"/>
  <c r="I72" i="1"/>
  <c r="I70" i="1"/>
  <c r="I69" i="1"/>
  <c r="I68" i="1"/>
  <c r="I67" i="1"/>
  <c r="I66" i="1"/>
  <c r="I65" i="1"/>
  <c r="I64" i="1"/>
  <c r="I62" i="1"/>
  <c r="I61" i="1"/>
  <c r="I60" i="1"/>
  <c r="I59" i="1"/>
  <c r="I58" i="1"/>
  <c r="I57" i="1"/>
  <c r="I56" i="1"/>
  <c r="I54" i="1"/>
  <c r="I53" i="1"/>
  <c r="I52" i="1"/>
  <c r="I51" i="1"/>
  <c r="I50" i="1"/>
  <c r="I49" i="1"/>
  <c r="I48" i="1"/>
  <c r="I46" i="1"/>
  <c r="I45" i="1"/>
  <c r="I44" i="1"/>
  <c r="I43" i="1"/>
  <c r="I42" i="1"/>
  <c r="I41" i="1"/>
  <c r="I40" i="1"/>
  <c r="I39" i="1"/>
  <c r="I38" i="1"/>
  <c r="I37" i="1"/>
  <c r="I33" i="1"/>
  <c r="I34" i="1"/>
  <c r="I35" i="1"/>
  <c r="I36" i="1"/>
  <c r="I79" i="1"/>
  <c r="I71" i="1"/>
  <c r="I63" i="1"/>
  <c r="I55" i="1"/>
  <c r="I47" i="1"/>
  <c r="R4" i="1"/>
  <c r="Q4" i="1"/>
  <c r="S41" i="1"/>
  <c r="S4" i="1"/>
  <c r="W81" i="17"/>
  <c r="B6" i="17"/>
  <c r="X6" i="17" s="1"/>
  <c r="B7" i="17"/>
  <c r="B8" i="17"/>
  <c r="X8" i="17" s="1"/>
  <c r="X5" i="17"/>
  <c r="T30" i="17"/>
  <c r="T38" i="17"/>
  <c r="I80" i="17"/>
  <c r="I79" i="17"/>
  <c r="T78" i="17"/>
  <c r="I78" i="17"/>
  <c r="I77" i="17"/>
  <c r="I76" i="17"/>
  <c r="I75" i="17"/>
  <c r="T74" i="17"/>
  <c r="I74" i="17"/>
  <c r="I73" i="17"/>
  <c r="I72" i="17"/>
  <c r="I71" i="17"/>
  <c r="I70" i="17"/>
  <c r="I69" i="17"/>
  <c r="I68" i="17"/>
  <c r="I67" i="17"/>
  <c r="I66" i="17"/>
  <c r="I65" i="17"/>
  <c r="I64" i="17"/>
  <c r="I63" i="17"/>
  <c r="I62" i="17"/>
  <c r="I61" i="17"/>
  <c r="I60" i="17"/>
  <c r="I59" i="17"/>
  <c r="T58" i="17"/>
  <c r="I58" i="17"/>
  <c r="I57" i="17"/>
  <c r="I56" i="17"/>
  <c r="I55" i="17"/>
  <c r="T54" i="17"/>
  <c r="I54" i="17"/>
  <c r="I53" i="17"/>
  <c r="T52" i="17"/>
  <c r="I52" i="17"/>
  <c r="I51" i="17"/>
  <c r="I50" i="17"/>
  <c r="I49" i="17"/>
  <c r="I48" i="17"/>
  <c r="I47" i="17"/>
  <c r="I46" i="17"/>
  <c r="I45" i="17"/>
  <c r="I44" i="17"/>
  <c r="I43" i="17"/>
  <c r="I42" i="17"/>
  <c r="I41" i="17"/>
  <c r="I40" i="17"/>
  <c r="I39" i="17"/>
  <c r="I38" i="17"/>
  <c r="I37" i="17"/>
  <c r="I36" i="17"/>
  <c r="I35" i="17"/>
  <c r="I34" i="17"/>
  <c r="I33" i="17"/>
  <c r="I32" i="17"/>
  <c r="I31" i="17"/>
  <c r="I30" i="17"/>
  <c r="I29" i="17"/>
  <c r="I28" i="17"/>
  <c r="I27" i="17"/>
  <c r="I26" i="17"/>
  <c r="S4" i="17"/>
  <c r="R4" i="17"/>
  <c r="Q4" i="17"/>
  <c r="W81" i="16"/>
  <c r="B6" i="16"/>
  <c r="X6" i="16" s="1"/>
  <c r="B7" i="16"/>
  <c r="B8" i="16" s="1"/>
  <c r="X5" i="16"/>
  <c r="U80" i="16"/>
  <c r="S35" i="16"/>
  <c r="I80" i="16"/>
  <c r="U79" i="16"/>
  <c r="I79" i="16"/>
  <c r="U78" i="16"/>
  <c r="I78" i="16"/>
  <c r="U77" i="16"/>
  <c r="I77" i="16"/>
  <c r="U76" i="16"/>
  <c r="I76" i="16"/>
  <c r="U75" i="16"/>
  <c r="I75" i="16"/>
  <c r="U74" i="16"/>
  <c r="I74" i="16"/>
  <c r="U73" i="16"/>
  <c r="I73" i="16"/>
  <c r="U72" i="16"/>
  <c r="I72" i="16"/>
  <c r="U71" i="16"/>
  <c r="I71" i="16"/>
  <c r="U70" i="16"/>
  <c r="I70" i="16"/>
  <c r="U69" i="16"/>
  <c r="I69" i="16"/>
  <c r="U68" i="16"/>
  <c r="I68" i="16"/>
  <c r="U67" i="16"/>
  <c r="I67" i="16"/>
  <c r="U66" i="16"/>
  <c r="I66" i="16"/>
  <c r="U65" i="16"/>
  <c r="I65" i="16"/>
  <c r="U64" i="16"/>
  <c r="I64" i="16"/>
  <c r="U63" i="16"/>
  <c r="I63" i="16"/>
  <c r="U62" i="16"/>
  <c r="I62" i="16"/>
  <c r="U61" i="16"/>
  <c r="I61" i="16"/>
  <c r="U60" i="16"/>
  <c r="I60" i="16"/>
  <c r="U59" i="16"/>
  <c r="I59" i="16"/>
  <c r="U58" i="16"/>
  <c r="I58" i="16"/>
  <c r="U57" i="16"/>
  <c r="I57" i="16"/>
  <c r="U56" i="16"/>
  <c r="T56" i="16"/>
  <c r="I56" i="16"/>
  <c r="U55" i="16"/>
  <c r="I55" i="16"/>
  <c r="U54" i="16"/>
  <c r="I54" i="16"/>
  <c r="U53" i="16"/>
  <c r="I53" i="16"/>
  <c r="U52" i="16"/>
  <c r="I52" i="16"/>
  <c r="U51" i="16"/>
  <c r="I51" i="16"/>
  <c r="U50" i="16"/>
  <c r="I50" i="16"/>
  <c r="U49" i="16"/>
  <c r="T49" i="16"/>
  <c r="I49" i="16"/>
  <c r="U48" i="16"/>
  <c r="T48" i="16"/>
  <c r="I48" i="16"/>
  <c r="U47" i="16"/>
  <c r="I47" i="16"/>
  <c r="U46" i="16"/>
  <c r="I46" i="16"/>
  <c r="U45" i="16"/>
  <c r="I45" i="16"/>
  <c r="U44" i="16"/>
  <c r="I44" i="16"/>
  <c r="U43" i="16"/>
  <c r="I43" i="16"/>
  <c r="U42" i="16"/>
  <c r="I42" i="16"/>
  <c r="U41" i="16"/>
  <c r="I41" i="16"/>
  <c r="U40" i="16"/>
  <c r="I40" i="16"/>
  <c r="U39" i="16"/>
  <c r="I39" i="16"/>
  <c r="U38" i="16"/>
  <c r="I38" i="16"/>
  <c r="U37" i="16"/>
  <c r="I37" i="16"/>
  <c r="U36" i="16"/>
  <c r="I36" i="16"/>
  <c r="U35" i="16"/>
  <c r="I35" i="16"/>
  <c r="U34" i="16"/>
  <c r="I34" i="16"/>
  <c r="U33" i="16"/>
  <c r="I33" i="16"/>
  <c r="U32" i="16"/>
  <c r="U31" i="16"/>
  <c r="U30" i="16"/>
  <c r="S4" i="16"/>
  <c r="R4" i="16"/>
  <c r="Q4" i="16"/>
  <c r="N2" i="3"/>
  <c r="N14" i="3" s="1"/>
  <c r="M2" i="3"/>
  <c r="M14" i="3"/>
  <c r="L2" i="3"/>
  <c r="L14" i="3"/>
  <c r="K2" i="3"/>
  <c r="K14" i="3"/>
  <c r="Y1" i="3"/>
  <c r="X1" i="3"/>
  <c r="W1" i="3"/>
  <c r="B9" i="3"/>
  <c r="C9" i="3" s="1"/>
  <c r="D9" i="3" s="1"/>
  <c r="E9" i="3" s="1"/>
  <c r="F9" i="3" s="1"/>
  <c r="G9" i="3" s="1"/>
  <c r="H9" i="3" s="1"/>
  <c r="I9" i="3" s="1"/>
  <c r="J9" i="3" s="1"/>
  <c r="K9" i="3" s="1"/>
  <c r="L9" i="3" s="1"/>
  <c r="M9" i="3" s="1"/>
  <c r="N8" i="3"/>
  <c r="N7" i="3"/>
  <c r="N6" i="3"/>
  <c r="N5" i="3"/>
  <c r="N4" i="3"/>
  <c r="N3" i="3"/>
  <c r="G15" i="3"/>
  <c r="H15" i="3"/>
  <c r="I15" i="3" s="1"/>
  <c r="D38" i="4"/>
  <c r="D39" i="4"/>
  <c r="D49" i="4"/>
  <c r="C38" i="4"/>
  <c r="C49" i="4" s="1"/>
  <c r="C39" i="4"/>
  <c r="B38" i="4"/>
  <c r="B39" i="4"/>
  <c r="B49" i="4" s="1"/>
  <c r="D36" i="4"/>
  <c r="D48" i="4" s="1"/>
  <c r="C36" i="4"/>
  <c r="C48" i="4" s="1"/>
  <c r="B36" i="4"/>
  <c r="D47" i="4"/>
  <c r="D46" i="4"/>
  <c r="D45" i="4"/>
  <c r="D44" i="4"/>
  <c r="D43" i="4"/>
  <c r="D42" i="4"/>
  <c r="D41" i="4"/>
  <c r="D40" i="4"/>
  <c r="D37" i="4"/>
  <c r="C47" i="4"/>
  <c r="C46" i="4"/>
  <c r="C45" i="4"/>
  <c r="C44" i="4"/>
  <c r="B47" i="4"/>
  <c r="B46" i="4"/>
  <c r="B45" i="4"/>
  <c r="B44" i="4"/>
  <c r="B37" i="4"/>
  <c r="C37" i="4"/>
  <c r="B40" i="4"/>
  <c r="B41" i="4"/>
  <c r="B42" i="4"/>
  <c r="B43" i="4"/>
  <c r="C40" i="4"/>
  <c r="C41" i="4"/>
  <c r="C43" i="4"/>
  <c r="C42" i="4"/>
  <c r="N9" i="16"/>
  <c r="M9" i="16"/>
  <c r="M21" i="16"/>
  <c r="M20" i="16"/>
  <c r="X7" i="17"/>
  <c r="AD73" i="1"/>
  <c r="AD65" i="1"/>
  <c r="AC59" i="1"/>
  <c r="AC51" i="1"/>
  <c r="AC39" i="1"/>
  <c r="AC35" i="1"/>
  <c r="AE35" i="1"/>
  <c r="Z15" i="1"/>
  <c r="I13" i="4" s="1"/>
  <c r="P13" i="4" s="1"/>
  <c r="W32" i="16"/>
  <c r="W31" i="16"/>
  <c r="W30" i="16"/>
  <c r="K27" i="17"/>
  <c r="S27" i="17" s="1"/>
  <c r="W27" i="17" s="1"/>
  <c r="Z20" i="1" l="1"/>
  <c r="I18" i="4" s="1"/>
  <c r="P18" i="4" s="1"/>
  <c r="Z8" i="1"/>
  <c r="I6" i="4" s="1"/>
  <c r="P6" i="4" s="1"/>
  <c r="Z9" i="1"/>
  <c r="I7" i="4" s="1"/>
  <c r="P7" i="4" s="1"/>
  <c r="Z11" i="1"/>
  <c r="I9" i="4" s="1"/>
  <c r="P9" i="4" s="1"/>
  <c r="J30" i="1"/>
  <c r="T30" i="1" s="1"/>
  <c r="K29" i="1"/>
  <c r="S29" i="1" s="1"/>
  <c r="Z6" i="1"/>
  <c r="I4" i="4" s="1"/>
  <c r="P4" i="4" s="1"/>
  <c r="Z10" i="1"/>
  <c r="I8" i="4" s="1"/>
  <c r="P8" i="4" s="1"/>
  <c r="Z12" i="1"/>
  <c r="I10" i="4" s="1"/>
  <c r="P10" i="4" s="1"/>
  <c r="K5" i="1"/>
  <c r="S5" i="1" s="1"/>
  <c r="Z5" i="1"/>
  <c r="I3" i="4" s="1"/>
  <c r="P3" i="4" s="1"/>
  <c r="Z13" i="1"/>
  <c r="I11" i="4" s="1"/>
  <c r="P11" i="4" s="1"/>
  <c r="Z7" i="1"/>
  <c r="I5" i="4" s="1"/>
  <c r="P5" i="4" s="1"/>
  <c r="Z14" i="1"/>
  <c r="I12" i="4" s="1"/>
  <c r="P12" i="4" s="1"/>
  <c r="J22" i="17"/>
  <c r="T22" i="17" s="1"/>
  <c r="J29" i="1"/>
  <c r="T29" i="1" s="1"/>
  <c r="J10" i="17"/>
  <c r="T10" i="17" s="1"/>
  <c r="J31" i="1"/>
  <c r="T31" i="1" s="1"/>
  <c r="M12" i="3"/>
  <c r="M13" i="3" s="1"/>
  <c r="N13" i="3" s="1"/>
  <c r="K27" i="16"/>
  <c r="S27" i="16" s="1"/>
  <c r="J24" i="17"/>
  <c r="T24" i="17" s="1"/>
  <c r="J23" i="17"/>
  <c r="T23" i="17" s="1"/>
  <c r="J15" i="17"/>
  <c r="T15" i="17" s="1"/>
  <c r="J20" i="17"/>
  <c r="T20" i="17" s="1"/>
  <c r="Z75" i="17"/>
  <c r="M73" i="4" s="1"/>
  <c r="P225" i="4" s="1"/>
  <c r="J20" i="16"/>
  <c r="T20" i="16" s="1"/>
  <c r="J11" i="16"/>
  <c r="T11" i="16" s="1"/>
  <c r="K27" i="1"/>
  <c r="S27" i="1" s="1"/>
  <c r="K32" i="1"/>
  <c r="S32" i="1" s="1"/>
  <c r="K31" i="1"/>
  <c r="S31" i="1" s="1"/>
  <c r="K30" i="1"/>
  <c r="S30" i="1" s="1"/>
  <c r="Z20" i="17"/>
  <c r="M18" i="4" s="1"/>
  <c r="P170" i="4" s="1"/>
  <c r="Z78" i="17"/>
  <c r="M76" i="4" s="1"/>
  <c r="P228" i="4" s="1"/>
  <c r="Z9" i="17"/>
  <c r="M7" i="4" s="1"/>
  <c r="P159" i="4" s="1"/>
  <c r="Z16" i="17"/>
  <c r="M14" i="4" s="1"/>
  <c r="P166" i="4" s="1"/>
  <c r="Z14" i="17"/>
  <c r="M12" i="4" s="1"/>
  <c r="P164" i="4" s="1"/>
  <c r="Z21" i="17"/>
  <c r="M19" i="4" s="1"/>
  <c r="P171" i="4" s="1"/>
  <c r="Z22" i="17"/>
  <c r="M20" i="4" s="1"/>
  <c r="P172" i="4" s="1"/>
  <c r="Z36" i="17"/>
  <c r="M34" i="4" s="1"/>
  <c r="P186" i="4" s="1"/>
  <c r="Z42" i="17"/>
  <c r="M40" i="4" s="1"/>
  <c r="P192" i="4" s="1"/>
  <c r="Z21" i="16"/>
  <c r="K19" i="4" s="1"/>
  <c r="P95" i="4" s="1"/>
  <c r="Z49" i="16"/>
  <c r="K47" i="4" s="1"/>
  <c r="P123" i="4" s="1"/>
  <c r="Z19" i="16"/>
  <c r="K17" i="4" s="1"/>
  <c r="P93" i="4" s="1"/>
  <c r="K26" i="17"/>
  <c r="S26" i="17" s="1"/>
  <c r="W26" i="17" s="1"/>
  <c r="K7" i="17"/>
  <c r="S7" i="17" s="1"/>
  <c r="K15" i="17"/>
  <c r="S15" i="17" s="1"/>
  <c r="J23" i="16"/>
  <c r="T23" i="16" s="1"/>
  <c r="J6" i="1"/>
  <c r="T6" i="1" s="1"/>
  <c r="K11" i="1"/>
  <c r="S11" i="1" s="1"/>
  <c r="J19" i="1"/>
  <c r="T19" i="1" s="1"/>
  <c r="J8" i="17"/>
  <c r="T8" i="17" s="1"/>
  <c r="J21" i="16"/>
  <c r="T21" i="16" s="1"/>
  <c r="J6" i="16"/>
  <c r="T6" i="16" s="1"/>
  <c r="J15" i="1"/>
  <c r="T15" i="1" s="1"/>
  <c r="J21" i="17"/>
  <c r="T21" i="17" s="1"/>
  <c r="K26" i="16"/>
  <c r="S26" i="16" s="1"/>
  <c r="J10" i="16"/>
  <c r="T10" i="16" s="1"/>
  <c r="J12" i="1"/>
  <c r="T12" i="1" s="1"/>
  <c r="K22" i="17"/>
  <c r="S22" i="17" s="1"/>
  <c r="K23" i="16"/>
  <c r="S23" i="16" s="1"/>
  <c r="J11" i="17"/>
  <c r="T11" i="17" s="1"/>
  <c r="AD40" i="1"/>
  <c r="AD72" i="1"/>
  <c r="K11" i="16"/>
  <c r="S11" i="16" s="1"/>
  <c r="K19" i="16"/>
  <c r="S19" i="16" s="1"/>
  <c r="K18" i="17"/>
  <c r="S18" i="17" s="1"/>
  <c r="K24" i="17"/>
  <c r="S24" i="17" s="1"/>
  <c r="J26" i="16"/>
  <c r="T26" i="16" s="1"/>
  <c r="J9" i="16"/>
  <c r="T9" i="16" s="1"/>
  <c r="AF59" i="1"/>
  <c r="AC76" i="1"/>
  <c r="AC36" i="1"/>
  <c r="AE36" i="1"/>
  <c r="Q8" i="3"/>
  <c r="AC69" i="1"/>
  <c r="AD69" i="1"/>
  <c r="AF3" i="1"/>
  <c r="AF51" i="1"/>
  <c r="AF66" i="1"/>
  <c r="AE58" i="1"/>
  <c r="AD46" i="1"/>
  <c r="AE78" i="1"/>
  <c r="AD78" i="1"/>
  <c r="AE62" i="1"/>
  <c r="AD62" i="1"/>
  <c r="AE67" i="1"/>
  <c r="AE43" i="1"/>
  <c r="AC41" i="1"/>
  <c r="AE33" i="1"/>
  <c r="N12" i="3"/>
  <c r="W28" i="1" s="1"/>
  <c r="V28" i="1" s="1"/>
  <c r="J7" i="1"/>
  <c r="T7" i="1" s="1"/>
  <c r="AE61" i="1"/>
  <c r="AD53" i="1"/>
  <c r="AF62" i="1"/>
  <c r="B9" i="17"/>
  <c r="AE51" i="1"/>
  <c r="AC73" i="1"/>
  <c r="AC65" i="1"/>
  <c r="X7" i="16"/>
  <c r="AF80" i="1"/>
  <c r="W25" i="17"/>
  <c r="Z11" i="17"/>
  <c r="M9" i="4" s="1"/>
  <c r="P161" i="4" s="1"/>
  <c r="Z29" i="17"/>
  <c r="M27" i="4" s="1"/>
  <c r="P179" i="4" s="1"/>
  <c r="K10" i="1"/>
  <c r="S10" i="1" s="1"/>
  <c r="J10" i="1"/>
  <c r="T10" i="1" s="1"/>
  <c r="Z77" i="17"/>
  <c r="M75" i="4" s="1"/>
  <c r="P227" i="4" s="1"/>
  <c r="Z62" i="17"/>
  <c r="M60" i="4" s="1"/>
  <c r="P212" i="4" s="1"/>
  <c r="Z28" i="17"/>
  <c r="M26" i="4" s="1"/>
  <c r="P178" i="4" s="1"/>
  <c r="K24" i="16"/>
  <c r="S24" i="16" s="1"/>
  <c r="J24" i="16"/>
  <c r="T24" i="16" s="1"/>
  <c r="J16" i="16"/>
  <c r="T16" i="16" s="1"/>
  <c r="J8" i="16"/>
  <c r="T8" i="16" s="1"/>
  <c r="AC80" i="1"/>
  <c r="K7" i="1"/>
  <c r="S7" i="1" s="1"/>
  <c r="Z27" i="17"/>
  <c r="M25" i="4" s="1"/>
  <c r="P177" i="4" s="1"/>
  <c r="AD79" i="1"/>
  <c r="AD63" i="1"/>
  <c r="AD55" i="1"/>
  <c r="AD47" i="1"/>
  <c r="AC47" i="1"/>
  <c r="AD39" i="1"/>
  <c r="J13" i="16"/>
  <c r="T13" i="16" s="1"/>
  <c r="X6" i="1"/>
  <c r="B7" i="1"/>
  <c r="AC64" i="1"/>
  <c r="AC56" i="1"/>
  <c r="AD56" i="1"/>
  <c r="AE64" i="1"/>
  <c r="B48" i="4"/>
  <c r="AD71" i="1"/>
  <c r="AP17" i="3"/>
  <c r="AE80" i="1"/>
  <c r="AC71" i="1"/>
  <c r="K23" i="17"/>
  <c r="S23" i="17" s="1"/>
  <c r="K25" i="16"/>
  <c r="S25" i="16" s="1"/>
  <c r="K21" i="17"/>
  <c r="S21" i="17" s="1"/>
  <c r="AD75" i="1"/>
  <c r="AD67" i="1"/>
  <c r="AD59" i="1"/>
  <c r="AD51" i="1"/>
  <c r="AD43" i="1"/>
  <c r="AD35" i="1"/>
  <c r="K21" i="16"/>
  <c r="S21" i="16" s="1"/>
  <c r="AF74" i="1"/>
  <c r="AF50" i="1"/>
  <c r="AF42" i="1"/>
  <c r="K22" i="16"/>
  <c r="S22" i="16" s="1"/>
  <c r="K20" i="17"/>
  <c r="S20" i="17" s="1"/>
  <c r="Z26" i="1"/>
  <c r="I24" i="4" s="1"/>
  <c r="P24" i="4" s="1"/>
  <c r="J23" i="1"/>
  <c r="T23" i="1" s="1"/>
  <c r="Z23" i="1"/>
  <c r="I21" i="4" s="1"/>
  <c r="P21" i="4" s="1"/>
  <c r="Z25" i="1"/>
  <c r="I23" i="4" s="1"/>
  <c r="P23" i="4" s="1"/>
  <c r="Z22" i="1"/>
  <c r="I20" i="4" s="1"/>
  <c r="P20" i="4" s="1"/>
  <c r="Z21" i="1"/>
  <c r="I19" i="4" s="1"/>
  <c r="P19" i="4" s="1"/>
  <c r="J20" i="1"/>
  <c r="T20" i="1" s="1"/>
  <c r="K17" i="1"/>
  <c r="S17" i="1" s="1"/>
  <c r="Z18" i="1"/>
  <c r="I16" i="4" s="1"/>
  <c r="P16" i="4" s="1"/>
  <c r="Z47" i="1"/>
  <c r="I45" i="4" s="1"/>
  <c r="P45" i="4" s="1"/>
  <c r="Z36" i="1"/>
  <c r="I34" i="4" s="1"/>
  <c r="P34" i="4" s="1"/>
  <c r="Z72" i="1"/>
  <c r="I70" i="4" s="1"/>
  <c r="P70" i="4" s="1"/>
  <c r="Z68" i="1"/>
  <c r="I66" i="4" s="1"/>
  <c r="P66" i="4" s="1"/>
  <c r="Z17" i="1"/>
  <c r="I15" i="4" s="1"/>
  <c r="P15" i="4" s="1"/>
  <c r="Z40" i="1"/>
  <c r="I38" i="4" s="1"/>
  <c r="P38" i="4" s="1"/>
  <c r="Z70" i="1"/>
  <c r="I68" i="4" s="1"/>
  <c r="P68" i="4" s="1"/>
  <c r="Z34" i="1"/>
  <c r="I32" i="4" s="1"/>
  <c r="P32" i="4" s="1"/>
  <c r="Z58" i="1"/>
  <c r="I56" i="4" s="1"/>
  <c r="P56" i="4" s="1"/>
  <c r="Z80" i="1"/>
  <c r="I78" i="4" s="1"/>
  <c r="J1" i="4" s="1"/>
  <c r="Z39" i="1"/>
  <c r="I37" i="4" s="1"/>
  <c r="P37" i="4" s="1"/>
  <c r="Z53" i="1"/>
  <c r="I51" i="4" s="1"/>
  <c r="P51" i="4" s="1"/>
  <c r="Z71" i="1"/>
  <c r="I69" i="4" s="1"/>
  <c r="P69" i="4" s="1"/>
  <c r="Z62" i="1"/>
  <c r="I60" i="4" s="1"/>
  <c r="P60" i="4" s="1"/>
  <c r="Z77" i="1"/>
  <c r="I75" i="4" s="1"/>
  <c r="P75" i="4" s="1"/>
  <c r="Z43" i="1"/>
  <c r="I41" i="4" s="1"/>
  <c r="P41" i="4" s="1"/>
  <c r="Z24" i="1"/>
  <c r="I22" i="4" s="1"/>
  <c r="P22" i="4" s="1"/>
  <c r="Z73" i="1"/>
  <c r="I71" i="4" s="1"/>
  <c r="P71" i="4" s="1"/>
  <c r="Z19" i="1"/>
  <c r="I17" i="4" s="1"/>
  <c r="P17" i="4" s="1"/>
  <c r="Z63" i="1"/>
  <c r="I61" i="4" s="1"/>
  <c r="P61" i="4" s="1"/>
  <c r="Z64" i="1"/>
  <c r="I62" i="4" s="1"/>
  <c r="P62" i="4" s="1"/>
  <c r="Z16" i="1"/>
  <c r="I14" i="4" s="1"/>
  <c r="P14" i="4" s="1"/>
  <c r="Z28" i="1"/>
  <c r="I26" i="4" s="1"/>
  <c r="P26" i="4" s="1"/>
  <c r="Z48" i="1"/>
  <c r="I46" i="4" s="1"/>
  <c r="P46" i="4" s="1"/>
  <c r="Z35" i="1"/>
  <c r="I33" i="4" s="1"/>
  <c r="P33" i="4" s="1"/>
  <c r="R3" i="1"/>
  <c r="R15" i="1" s="1"/>
  <c r="Z51" i="1"/>
  <c r="I49" i="4" s="1"/>
  <c r="P49" i="4" s="1"/>
  <c r="Z61" i="1"/>
  <c r="I59" i="4" s="1"/>
  <c r="P59" i="4" s="1"/>
  <c r="Z60" i="1"/>
  <c r="I58" i="4" s="1"/>
  <c r="P58" i="4" s="1"/>
  <c r="Z46" i="1"/>
  <c r="I44" i="4" s="1"/>
  <c r="P44" i="4" s="1"/>
  <c r="Z37" i="1"/>
  <c r="I35" i="4" s="1"/>
  <c r="P35" i="4" s="1"/>
  <c r="Z45" i="1"/>
  <c r="I43" i="4" s="1"/>
  <c r="P43" i="4" s="1"/>
  <c r="Z54" i="1"/>
  <c r="I52" i="4" s="1"/>
  <c r="P52" i="4" s="1"/>
  <c r="Z79" i="1"/>
  <c r="I77" i="4" s="1"/>
  <c r="P77" i="4" s="1"/>
  <c r="Z50" i="1"/>
  <c r="I48" i="4" s="1"/>
  <c r="P48" i="4" s="1"/>
  <c r="Z59" i="1"/>
  <c r="I57" i="4" s="1"/>
  <c r="P57" i="4" s="1"/>
  <c r="Z56" i="1"/>
  <c r="I54" i="4" s="1"/>
  <c r="P54" i="4" s="1"/>
  <c r="Z76" i="1"/>
  <c r="I74" i="4" s="1"/>
  <c r="P74" i="4" s="1"/>
  <c r="Z42" i="1"/>
  <c r="I40" i="4" s="1"/>
  <c r="P40" i="4" s="1"/>
  <c r="Z31" i="1"/>
  <c r="I29" i="4" s="1"/>
  <c r="P29" i="4" s="1"/>
  <c r="Z69" i="1"/>
  <c r="I67" i="4" s="1"/>
  <c r="P67" i="4" s="1"/>
  <c r="Z32" i="1"/>
  <c r="I30" i="4" s="1"/>
  <c r="P30" i="4" s="1"/>
  <c r="Z41" i="1"/>
  <c r="I39" i="4" s="1"/>
  <c r="P39" i="4" s="1"/>
  <c r="Z75" i="1"/>
  <c r="I73" i="4" s="1"/>
  <c r="P73" i="4" s="1"/>
  <c r="Z33" i="1"/>
  <c r="I31" i="4" s="1"/>
  <c r="P31" i="4" s="1"/>
  <c r="Z55" i="1"/>
  <c r="I53" i="4" s="1"/>
  <c r="P53" i="4" s="1"/>
  <c r="Z66" i="1"/>
  <c r="I64" i="4" s="1"/>
  <c r="P64" i="4" s="1"/>
  <c r="Z74" i="1"/>
  <c r="I72" i="4" s="1"/>
  <c r="P72" i="4" s="1"/>
  <c r="Z67" i="1"/>
  <c r="I65" i="4" s="1"/>
  <c r="P65" i="4" s="1"/>
  <c r="Z78" i="1"/>
  <c r="I76" i="4" s="1"/>
  <c r="P76" i="4" s="1"/>
  <c r="Z49" i="1"/>
  <c r="I47" i="4" s="1"/>
  <c r="P47" i="4" s="1"/>
  <c r="Z57" i="1"/>
  <c r="I55" i="4" s="1"/>
  <c r="P55" i="4" s="1"/>
  <c r="Z65" i="1"/>
  <c r="I63" i="4" s="1"/>
  <c r="P63" i="4" s="1"/>
  <c r="Z30" i="1"/>
  <c r="I28" i="4" s="1"/>
  <c r="P28" i="4" s="1"/>
  <c r="Z38" i="1"/>
  <c r="I36" i="4" s="1"/>
  <c r="P36" i="4" s="1"/>
  <c r="Z44" i="1"/>
  <c r="I42" i="4" s="1"/>
  <c r="P42" i="4" s="1"/>
  <c r="Z52" i="1"/>
  <c r="I50" i="4" s="1"/>
  <c r="P50" i="4" s="1"/>
  <c r="Z27" i="1"/>
  <c r="I25" i="4" s="1"/>
  <c r="P25" i="4" s="1"/>
  <c r="Z69" i="17"/>
  <c r="M67" i="4" s="1"/>
  <c r="P219" i="4" s="1"/>
  <c r="Z13" i="17"/>
  <c r="M11" i="4" s="1"/>
  <c r="P163" i="4" s="1"/>
  <c r="Z37" i="17"/>
  <c r="M35" i="4" s="1"/>
  <c r="P187" i="4" s="1"/>
  <c r="Z67" i="17"/>
  <c r="M65" i="4" s="1"/>
  <c r="P217" i="4" s="1"/>
  <c r="Z44" i="17"/>
  <c r="M42" i="4" s="1"/>
  <c r="P194" i="4" s="1"/>
  <c r="Z61" i="17"/>
  <c r="M59" i="4" s="1"/>
  <c r="P211" i="4" s="1"/>
  <c r="Z43" i="17"/>
  <c r="M41" i="4" s="1"/>
  <c r="P193" i="4" s="1"/>
  <c r="Z30" i="17"/>
  <c r="M28" i="4" s="1"/>
  <c r="P180" i="4" s="1"/>
  <c r="Z76" i="17"/>
  <c r="M74" i="4" s="1"/>
  <c r="P226" i="4" s="1"/>
  <c r="Z7" i="17"/>
  <c r="M5" i="4" s="1"/>
  <c r="P157" i="4" s="1"/>
  <c r="Z26" i="17"/>
  <c r="M24" i="4" s="1"/>
  <c r="P176" i="4" s="1"/>
  <c r="Z58" i="17"/>
  <c r="M56" i="4" s="1"/>
  <c r="P208" i="4" s="1"/>
  <c r="Z8" i="17"/>
  <c r="M6" i="4" s="1"/>
  <c r="P158" i="4" s="1"/>
  <c r="Z46" i="17"/>
  <c r="M44" i="4" s="1"/>
  <c r="P196" i="4" s="1"/>
  <c r="Z53" i="17"/>
  <c r="M51" i="4" s="1"/>
  <c r="P203" i="4" s="1"/>
  <c r="Z51" i="17"/>
  <c r="M49" i="4" s="1"/>
  <c r="P201" i="4" s="1"/>
  <c r="Z15" i="17"/>
  <c r="M13" i="4" s="1"/>
  <c r="P165" i="4" s="1"/>
  <c r="Z68" i="17"/>
  <c r="M66" i="4" s="1"/>
  <c r="P218" i="4" s="1"/>
  <c r="Z35" i="17"/>
  <c r="M33" i="4" s="1"/>
  <c r="P185" i="4" s="1"/>
  <c r="Z5" i="17"/>
  <c r="M3" i="4" s="1"/>
  <c r="P155" i="4" s="1"/>
  <c r="Z6" i="17"/>
  <c r="M4" i="4" s="1"/>
  <c r="P156" i="4" s="1"/>
  <c r="Z45" i="17"/>
  <c r="M43" i="4" s="1"/>
  <c r="P195" i="4" s="1"/>
  <c r="Z59" i="17"/>
  <c r="M57" i="4" s="1"/>
  <c r="P209" i="4" s="1"/>
  <c r="Z52" i="17"/>
  <c r="M50" i="4" s="1"/>
  <c r="P202" i="4" s="1"/>
  <c r="Z60" i="17"/>
  <c r="M58" i="4" s="1"/>
  <c r="P210" i="4" s="1"/>
  <c r="Z5" i="16"/>
  <c r="K3" i="4" s="1"/>
  <c r="P79" i="4" s="1"/>
  <c r="Z47" i="16"/>
  <c r="K45" i="4" s="1"/>
  <c r="P121" i="4" s="1"/>
  <c r="Z15" i="16"/>
  <c r="K13" i="4" s="1"/>
  <c r="P89" i="4" s="1"/>
  <c r="Z43" i="16"/>
  <c r="K41" i="4" s="1"/>
  <c r="P117" i="4" s="1"/>
  <c r="Z35" i="16"/>
  <c r="K33" i="4" s="1"/>
  <c r="P109" i="4" s="1"/>
  <c r="Z29" i="16"/>
  <c r="K27" i="4" s="1"/>
  <c r="P103" i="4" s="1"/>
  <c r="Z6" i="16"/>
  <c r="K4" i="4" s="1"/>
  <c r="P80" i="4" s="1"/>
  <c r="Z36" i="16"/>
  <c r="K34" i="4" s="1"/>
  <c r="P110" i="4" s="1"/>
  <c r="Z18" i="16"/>
  <c r="K16" i="4" s="1"/>
  <c r="P92" i="4" s="1"/>
  <c r="Z31" i="16"/>
  <c r="K29" i="4" s="1"/>
  <c r="P105" i="4" s="1"/>
  <c r="Z13" i="16"/>
  <c r="K11" i="4" s="1"/>
  <c r="P87" i="4" s="1"/>
  <c r="Z33" i="16"/>
  <c r="K31" i="4" s="1"/>
  <c r="P107" i="4" s="1"/>
  <c r="Z16" i="16"/>
  <c r="K14" i="4" s="1"/>
  <c r="P90" i="4" s="1"/>
  <c r="Z20" i="16"/>
  <c r="K18" i="4" s="1"/>
  <c r="P94" i="4" s="1"/>
  <c r="Z52" i="16"/>
  <c r="K50" i="4" s="1"/>
  <c r="P126" i="4" s="1"/>
  <c r="Z12" i="16"/>
  <c r="K10" i="4" s="1"/>
  <c r="P86" i="4" s="1"/>
  <c r="Z11" i="16"/>
  <c r="K9" i="4" s="1"/>
  <c r="P85" i="4" s="1"/>
  <c r="Z45" i="16"/>
  <c r="K43" i="4" s="1"/>
  <c r="P119" i="4" s="1"/>
  <c r="Z14" i="16"/>
  <c r="K12" i="4" s="1"/>
  <c r="P88" i="4" s="1"/>
  <c r="Z48" i="16"/>
  <c r="K46" i="4" s="1"/>
  <c r="P122" i="4" s="1"/>
  <c r="Z22" i="16"/>
  <c r="K20" i="4" s="1"/>
  <c r="P96" i="4" s="1"/>
  <c r="Z7" i="16"/>
  <c r="K5" i="4" s="1"/>
  <c r="P81" i="4" s="1"/>
  <c r="Z40" i="16"/>
  <c r="K38" i="4" s="1"/>
  <c r="P114" i="4" s="1"/>
  <c r="Z17" i="16"/>
  <c r="K15" i="4" s="1"/>
  <c r="P91" i="4" s="1"/>
  <c r="Z10" i="16"/>
  <c r="K8" i="4" s="1"/>
  <c r="P84" i="4" s="1"/>
  <c r="Z9" i="16"/>
  <c r="K7" i="4" s="1"/>
  <c r="P83" i="4" s="1"/>
  <c r="B9" i="16"/>
  <c r="X8" i="16"/>
  <c r="J15" i="16"/>
  <c r="T15" i="16" s="1"/>
  <c r="Z23" i="16"/>
  <c r="K21" i="4" s="1"/>
  <c r="P97" i="4" s="1"/>
  <c r="Z46" i="16"/>
  <c r="K44" i="4" s="1"/>
  <c r="P120" i="4" s="1"/>
  <c r="Z57" i="16"/>
  <c r="K55" i="4" s="1"/>
  <c r="P131" i="4" s="1"/>
  <c r="Z26" i="16"/>
  <c r="K24" i="4" s="1"/>
  <c r="P100" i="4" s="1"/>
  <c r="J17" i="16"/>
  <c r="T17" i="16" s="1"/>
  <c r="Z32" i="16"/>
  <c r="K30" i="4" s="1"/>
  <c r="P106" i="4" s="1"/>
  <c r="Z28" i="16"/>
  <c r="K26" i="4" s="1"/>
  <c r="P102" i="4" s="1"/>
  <c r="Z30" i="16"/>
  <c r="K28" i="4" s="1"/>
  <c r="P104" i="4" s="1"/>
  <c r="Z44" i="16"/>
  <c r="K42" i="4" s="1"/>
  <c r="P118" i="4" s="1"/>
  <c r="Z55" i="16"/>
  <c r="K53" i="4" s="1"/>
  <c r="P129" i="4" s="1"/>
  <c r="Z24" i="16"/>
  <c r="K22" i="4" s="1"/>
  <c r="P98" i="4" s="1"/>
  <c r="Z34" i="16"/>
  <c r="K32" i="4" s="1"/>
  <c r="P108" i="4" s="1"/>
  <c r="J7" i="16"/>
  <c r="T7" i="16" s="1"/>
  <c r="Z27" i="16"/>
  <c r="K25" i="4" s="1"/>
  <c r="P101" i="4" s="1"/>
  <c r="Z42" i="16"/>
  <c r="K40" i="4" s="1"/>
  <c r="P116" i="4" s="1"/>
  <c r="Z53" i="16"/>
  <c r="K51" i="4" s="1"/>
  <c r="P127" i="4" s="1"/>
  <c r="Z38" i="16"/>
  <c r="K36" i="4" s="1"/>
  <c r="P112" i="4" s="1"/>
  <c r="Z41" i="16"/>
  <c r="K39" i="4" s="1"/>
  <c r="P115" i="4" s="1"/>
  <c r="Z25" i="16"/>
  <c r="K23" i="4" s="1"/>
  <c r="P99" i="4" s="1"/>
  <c r="Z39" i="16"/>
  <c r="K37" i="4" s="1"/>
  <c r="P113" i="4" s="1"/>
  <c r="Z51" i="16"/>
  <c r="K49" i="4" s="1"/>
  <c r="P125" i="4" s="1"/>
  <c r="Z37" i="16"/>
  <c r="K35" i="4" s="1"/>
  <c r="P111" i="4" s="1"/>
  <c r="J14" i="16"/>
  <c r="T14" i="16" s="1"/>
  <c r="K17" i="17"/>
  <c r="S17" i="17" s="1"/>
  <c r="W17" i="17" s="1"/>
  <c r="Q3" i="16"/>
  <c r="Q79" i="16" s="1"/>
  <c r="AF57" i="1"/>
  <c r="AD36" i="1"/>
  <c r="AC49" i="1"/>
  <c r="AE65" i="1"/>
  <c r="AE73" i="1"/>
  <c r="J5" i="1"/>
  <c r="T5" i="1" s="1"/>
  <c r="R3" i="16"/>
  <c r="R66" i="16" s="1"/>
  <c r="K24" i="1"/>
  <c r="S24" i="1" s="1"/>
  <c r="AF58" i="1"/>
  <c r="K18" i="1"/>
  <c r="S18" i="1" s="1"/>
  <c r="AC37" i="1"/>
  <c r="AD49" i="1"/>
  <c r="K13" i="16"/>
  <c r="S13" i="16" s="1"/>
  <c r="W13" i="16" s="1"/>
  <c r="J8" i="1"/>
  <c r="T8" i="1" s="1"/>
  <c r="K13" i="1"/>
  <c r="S13" i="1" s="1"/>
  <c r="J16" i="1"/>
  <c r="T16" i="1" s="1"/>
  <c r="AE49" i="1"/>
  <c r="AD50" i="1"/>
  <c r="K15" i="1"/>
  <c r="S15" i="1" s="1"/>
  <c r="AD60" i="1"/>
  <c r="AE68" i="1"/>
  <c r="AD45" i="1"/>
  <c r="AE57" i="1"/>
  <c r="AE69" i="1"/>
  <c r="AD77" i="1"/>
  <c r="J14" i="17"/>
  <c r="T14" i="17" s="1"/>
  <c r="J6" i="17"/>
  <c r="T6" i="17" s="1"/>
  <c r="J13" i="17"/>
  <c r="T13" i="17" s="1"/>
  <c r="J5" i="17"/>
  <c r="T5" i="17" s="1"/>
  <c r="J18" i="16"/>
  <c r="T18" i="16" s="1"/>
  <c r="Q3" i="1"/>
  <c r="Q11" i="1" s="1"/>
  <c r="AE76" i="1"/>
  <c r="AD57" i="1"/>
  <c r="O6" i="17"/>
  <c r="AF69" i="1"/>
  <c r="AF76" i="1"/>
  <c r="J18" i="1"/>
  <c r="T18" i="1" s="1"/>
  <c r="AE53" i="1"/>
  <c r="AE77" i="1"/>
  <c r="J11" i="1"/>
  <c r="T11" i="1" s="1"/>
  <c r="J16" i="17"/>
  <c r="T16" i="17" s="1"/>
  <c r="O5" i="1"/>
  <c r="AD68" i="1"/>
  <c r="J12" i="17"/>
  <c r="T12" i="17" s="1"/>
  <c r="K23" i="1"/>
  <c r="S23" i="1" s="1"/>
  <c r="AE66" i="1"/>
  <c r="AF65" i="1"/>
  <c r="AD44" i="1"/>
  <c r="AE44" i="1"/>
  <c r="O6" i="1"/>
  <c r="K12" i="1"/>
  <c r="S12" i="1" s="1"/>
  <c r="W12" i="1" s="1"/>
  <c r="K14" i="1"/>
  <c r="S14" i="1" s="1"/>
  <c r="K20" i="1"/>
  <c r="S20" i="1" s="1"/>
  <c r="J22" i="1"/>
  <c r="T22" i="1" s="1"/>
  <c r="K10" i="17"/>
  <c r="S10" i="17" s="1"/>
  <c r="AE48" i="1"/>
  <c r="J24" i="1"/>
  <c r="T24" i="1" s="1"/>
  <c r="K8" i="16"/>
  <c r="S8" i="16" s="1"/>
  <c r="W8" i="16" s="1"/>
  <c r="K16" i="1"/>
  <c r="S16" i="1" s="1"/>
  <c r="W16" i="1" s="1"/>
  <c r="AF64" i="1"/>
  <c r="AF79" i="1"/>
  <c r="AF60" i="1"/>
  <c r="K9" i="1"/>
  <c r="S9" i="1" s="1"/>
  <c r="AD37" i="1"/>
  <c r="AE45" i="1"/>
  <c r="J25" i="1"/>
  <c r="T25" i="1" s="1"/>
  <c r="J17" i="17"/>
  <c r="T17" i="17" s="1"/>
  <c r="K7" i="16"/>
  <c r="S7" i="16" s="1"/>
  <c r="K15" i="16"/>
  <c r="S15" i="16" s="1"/>
  <c r="K9" i="17"/>
  <c r="S9" i="17" s="1"/>
  <c r="AF34" i="1"/>
  <c r="AF53" i="1"/>
  <c r="AF48" i="1"/>
  <c r="K5" i="17"/>
  <c r="S5" i="17" s="1"/>
  <c r="AE46" i="1"/>
  <c r="K19" i="1"/>
  <c r="S19" i="1" s="1"/>
  <c r="J17" i="1"/>
  <c r="T17" i="1" s="1"/>
  <c r="AD64" i="1"/>
  <c r="AE40" i="1"/>
  <c r="AE72" i="1"/>
  <c r="AE37" i="1"/>
  <c r="AC79" i="1"/>
  <c r="J26" i="1"/>
  <c r="T26" i="1" s="1"/>
  <c r="J13" i="1"/>
  <c r="T13" i="1" s="1"/>
  <c r="J9" i="17"/>
  <c r="T9" i="17" s="1"/>
  <c r="K6" i="16"/>
  <c r="S6" i="16" s="1"/>
  <c r="W6" i="16" s="1"/>
  <c r="K14" i="16"/>
  <c r="S14" i="16" s="1"/>
  <c r="K8" i="17"/>
  <c r="S8" i="17" s="1"/>
  <c r="K16" i="17"/>
  <c r="S16" i="17" s="1"/>
  <c r="K8" i="1"/>
  <c r="S8" i="1" s="1"/>
  <c r="AD70" i="1"/>
  <c r="O6" i="16"/>
  <c r="J21" i="1"/>
  <c r="T21" i="1" s="1"/>
  <c r="K20" i="16"/>
  <c r="S20" i="16" s="1"/>
  <c r="W20" i="16" s="1"/>
  <c r="AE60" i="1"/>
  <c r="AC61" i="1"/>
  <c r="J5" i="16"/>
  <c r="K13" i="17"/>
  <c r="S13" i="17" s="1"/>
  <c r="K22" i="1"/>
  <c r="S22" i="1" s="1"/>
  <c r="AF56" i="1"/>
  <c r="AF37" i="1"/>
  <c r="AF67" i="1"/>
  <c r="AF70" i="1"/>
  <c r="O5" i="16"/>
  <c r="AD48" i="1"/>
  <c r="AD80" i="1"/>
  <c r="AE56" i="1"/>
  <c r="AD33" i="1"/>
  <c r="AE41" i="1"/>
  <c r="AC53" i="1"/>
  <c r="AD61" i="1"/>
  <c r="AC75" i="1"/>
  <c r="J14" i="1"/>
  <c r="T14" i="1" s="1"/>
  <c r="K10" i="16"/>
  <c r="S10" i="16" s="1"/>
  <c r="K18" i="16"/>
  <c r="S18" i="16" s="1"/>
  <c r="K12" i="17"/>
  <c r="S12" i="17" s="1"/>
  <c r="W12" i="17" s="1"/>
  <c r="AF45" i="1"/>
  <c r="AC63" i="1"/>
  <c r="AC48" i="1"/>
  <c r="J9" i="1"/>
  <c r="T9" i="1" s="1"/>
  <c r="K12" i="16"/>
  <c r="S12" i="16" s="1"/>
  <c r="K6" i="1"/>
  <c r="S6" i="1" s="1"/>
  <c r="AF41" i="1"/>
  <c r="K16" i="16"/>
  <c r="S16" i="16" s="1"/>
  <c r="W16" i="16" s="1"/>
  <c r="AD52" i="1"/>
  <c r="AC33" i="1"/>
  <c r="AD41" i="1"/>
  <c r="AC55" i="1"/>
  <c r="AF40" i="1"/>
  <c r="AF33" i="1"/>
  <c r="AD76" i="1"/>
  <c r="AE52" i="1"/>
  <c r="AC67" i="1"/>
  <c r="AE75" i="1"/>
  <c r="K9" i="16"/>
  <c r="S9" i="16" s="1"/>
  <c r="K17" i="16"/>
  <c r="S17" i="16" s="1"/>
  <c r="K11" i="17"/>
  <c r="S11" i="17" s="1"/>
  <c r="K6" i="17"/>
  <c r="S6" i="17" s="1"/>
  <c r="R3" i="17"/>
  <c r="R8" i="17" s="1"/>
  <c r="K14" i="17"/>
  <c r="S14" i="17" s="1"/>
  <c r="W14" i="17" s="1"/>
  <c r="O5" i="17"/>
  <c r="Z34" i="17"/>
  <c r="M32" i="4" s="1"/>
  <c r="P184" i="4" s="1"/>
  <c r="Z74" i="17"/>
  <c r="M72" i="4" s="1"/>
  <c r="P224" i="4" s="1"/>
  <c r="Z66" i="17"/>
  <c r="M64" i="4" s="1"/>
  <c r="P216" i="4" s="1"/>
  <c r="Z18" i="17"/>
  <c r="M16" i="4" s="1"/>
  <c r="P168" i="4" s="1"/>
  <c r="Z25" i="17"/>
  <c r="M23" i="4" s="1"/>
  <c r="P175" i="4" s="1"/>
  <c r="Z33" i="17"/>
  <c r="M31" i="4" s="1"/>
  <c r="P183" i="4" s="1"/>
  <c r="Z41" i="17"/>
  <c r="M39" i="4" s="1"/>
  <c r="P191" i="4" s="1"/>
  <c r="Z49" i="17"/>
  <c r="M47" i="4" s="1"/>
  <c r="P199" i="4" s="1"/>
  <c r="Z57" i="17"/>
  <c r="M55" i="4" s="1"/>
  <c r="P207" i="4" s="1"/>
  <c r="Z65" i="17"/>
  <c r="M63" i="4" s="1"/>
  <c r="P215" i="4" s="1"/>
  <c r="Z73" i="17"/>
  <c r="M71" i="4" s="1"/>
  <c r="P223" i="4" s="1"/>
  <c r="Z12" i="17"/>
  <c r="M10" i="4" s="1"/>
  <c r="P162" i="4" s="1"/>
  <c r="Z79" i="17"/>
  <c r="M77" i="4" s="1"/>
  <c r="P229" i="4" s="1"/>
  <c r="Z71" i="17"/>
  <c r="M69" i="4" s="1"/>
  <c r="P221" i="4" s="1"/>
  <c r="Z63" i="17"/>
  <c r="M61" i="4" s="1"/>
  <c r="P213" i="4" s="1"/>
  <c r="Z55" i="17"/>
  <c r="M53" i="4" s="1"/>
  <c r="P205" i="4" s="1"/>
  <c r="Z47" i="17"/>
  <c r="M45" i="4" s="1"/>
  <c r="P197" i="4" s="1"/>
  <c r="Z39" i="17"/>
  <c r="M37" i="4" s="1"/>
  <c r="P189" i="4" s="1"/>
  <c r="Z31" i="17"/>
  <c r="M29" i="4" s="1"/>
  <c r="P181" i="4" s="1"/>
  <c r="Z23" i="17"/>
  <c r="M21" i="4" s="1"/>
  <c r="P173" i="4" s="1"/>
  <c r="Z38" i="17"/>
  <c r="M36" i="4" s="1"/>
  <c r="P188" i="4" s="1"/>
  <c r="Z54" i="17"/>
  <c r="M52" i="4" s="1"/>
  <c r="P204" i="4" s="1"/>
  <c r="Z70" i="17"/>
  <c r="M68" i="4" s="1"/>
  <c r="P220" i="4" s="1"/>
  <c r="Z17" i="17"/>
  <c r="M15" i="4" s="1"/>
  <c r="P167" i="4" s="1"/>
  <c r="Z24" i="17"/>
  <c r="M22" i="4" s="1"/>
  <c r="P174" i="4" s="1"/>
  <c r="Z32" i="17"/>
  <c r="M30" i="4" s="1"/>
  <c r="P182" i="4" s="1"/>
  <c r="Z40" i="17"/>
  <c r="M38" i="4" s="1"/>
  <c r="P190" i="4" s="1"/>
  <c r="Z48" i="17"/>
  <c r="M46" i="4" s="1"/>
  <c r="P198" i="4" s="1"/>
  <c r="Z56" i="17"/>
  <c r="M54" i="4" s="1"/>
  <c r="P206" i="4" s="1"/>
  <c r="Z64" i="17"/>
  <c r="M62" i="4" s="1"/>
  <c r="P214" i="4" s="1"/>
  <c r="Z72" i="17"/>
  <c r="M70" i="4" s="1"/>
  <c r="P222" i="4" s="1"/>
  <c r="Z10" i="17"/>
  <c r="M8" i="4" s="1"/>
  <c r="P160" i="4" s="1"/>
  <c r="Q3" i="17"/>
  <c r="Q6" i="17" s="1"/>
  <c r="R5" i="17"/>
  <c r="P230" i="4"/>
  <c r="N1" i="4"/>
  <c r="Z50" i="17"/>
  <c r="M48" i="4" s="1"/>
  <c r="P200" i="4" s="1"/>
  <c r="Z19" i="17"/>
  <c r="M17" i="4" s="1"/>
  <c r="P169" i="4" s="1"/>
  <c r="Z79" i="16"/>
  <c r="K77" i="4" s="1"/>
  <c r="P153" i="4" s="1"/>
  <c r="Z80" i="16"/>
  <c r="K78" i="4" s="1"/>
  <c r="L1" i="4" s="1"/>
  <c r="Z75" i="16"/>
  <c r="K73" i="4" s="1"/>
  <c r="P149" i="4" s="1"/>
  <c r="Z77" i="16"/>
  <c r="K75" i="4" s="1"/>
  <c r="P151" i="4" s="1"/>
  <c r="Z72" i="16"/>
  <c r="K70" i="4" s="1"/>
  <c r="P146" i="4" s="1"/>
  <c r="Z78" i="16"/>
  <c r="K76" i="4" s="1"/>
  <c r="P152" i="4" s="1"/>
  <c r="Z76" i="16"/>
  <c r="K74" i="4" s="1"/>
  <c r="P150" i="4" s="1"/>
  <c r="Z74" i="16"/>
  <c r="K72" i="4" s="1"/>
  <c r="P148" i="4" s="1"/>
  <c r="Z68" i="16"/>
  <c r="K66" i="4" s="1"/>
  <c r="P142" i="4" s="1"/>
  <c r="Z70" i="16"/>
  <c r="K68" i="4" s="1"/>
  <c r="P144" i="4" s="1"/>
  <c r="Z66" i="16"/>
  <c r="K64" i="4" s="1"/>
  <c r="P140" i="4" s="1"/>
  <c r="Z73" i="16"/>
  <c r="K71" i="4" s="1"/>
  <c r="P147" i="4" s="1"/>
  <c r="Z71" i="16"/>
  <c r="K69" i="4" s="1"/>
  <c r="P145" i="4" s="1"/>
  <c r="Z69" i="16"/>
  <c r="K67" i="4" s="1"/>
  <c r="P143" i="4" s="1"/>
  <c r="Z67" i="16"/>
  <c r="K65" i="4" s="1"/>
  <c r="P141" i="4" s="1"/>
  <c r="Z61" i="16"/>
  <c r="K59" i="4" s="1"/>
  <c r="P135" i="4" s="1"/>
  <c r="Z65" i="16"/>
  <c r="K63" i="4" s="1"/>
  <c r="P139" i="4" s="1"/>
  <c r="Z56" i="16"/>
  <c r="K54" i="4" s="1"/>
  <c r="P130" i="4" s="1"/>
  <c r="Z64" i="16"/>
  <c r="K62" i="4" s="1"/>
  <c r="P138" i="4" s="1"/>
  <c r="Z63" i="16"/>
  <c r="K61" i="4" s="1"/>
  <c r="P137" i="4" s="1"/>
  <c r="Z62" i="16"/>
  <c r="K60" i="4" s="1"/>
  <c r="P136" i="4" s="1"/>
  <c r="Z60" i="16"/>
  <c r="K58" i="4" s="1"/>
  <c r="P134" i="4" s="1"/>
  <c r="Z54" i="16"/>
  <c r="K52" i="4" s="1"/>
  <c r="P128" i="4" s="1"/>
  <c r="Z59" i="16"/>
  <c r="K57" i="4" s="1"/>
  <c r="P133" i="4" s="1"/>
  <c r="Z58" i="16"/>
  <c r="K56" i="4" s="1"/>
  <c r="P132" i="4" s="1"/>
  <c r="Z50" i="16"/>
  <c r="K48" i="4" s="1"/>
  <c r="P124" i="4" s="1"/>
  <c r="K21" i="1"/>
  <c r="K25" i="1"/>
  <c r="S25" i="1" s="1"/>
  <c r="K19" i="17"/>
  <c r="S19" i="17" s="1"/>
  <c r="K5" i="16"/>
  <c r="AC70" i="1"/>
  <c r="AE70" i="1"/>
  <c r="AC54" i="1"/>
  <c r="AE54" i="1"/>
  <c r="AC38" i="1"/>
  <c r="AD38" i="1"/>
  <c r="AE38" i="1"/>
  <c r="AE42" i="1"/>
  <c r="AE74" i="1"/>
  <c r="AF39" i="1"/>
  <c r="AF71" i="1"/>
  <c r="AD34" i="1"/>
  <c r="AD66" i="1"/>
  <c r="AE39" i="1"/>
  <c r="AE47" i="1"/>
  <c r="AE55" i="1"/>
  <c r="AE63" i="1"/>
  <c r="AE71" i="1"/>
  <c r="AE79" i="1"/>
  <c r="AE34" i="1"/>
  <c r="AC74" i="1"/>
  <c r="AD74" i="1"/>
  <c r="AC58" i="1"/>
  <c r="AD58" i="1"/>
  <c r="AC50" i="1"/>
  <c r="AE50" i="1"/>
  <c r="AC42" i="1"/>
  <c r="AD42" i="1"/>
  <c r="Q10" i="1" l="1"/>
  <c r="R9" i="1"/>
  <c r="R8" i="1"/>
  <c r="R6" i="1"/>
  <c r="Q8" i="1"/>
  <c r="R20" i="1"/>
  <c r="R22" i="1"/>
  <c r="R14" i="1"/>
  <c r="R18" i="1"/>
  <c r="R13" i="1"/>
  <c r="Q25" i="1"/>
  <c r="Q9" i="1"/>
  <c r="Q20" i="1"/>
  <c r="Q7" i="1"/>
  <c r="R7" i="1"/>
  <c r="Q5" i="1"/>
  <c r="Q15" i="1"/>
  <c r="Q18" i="1"/>
  <c r="R5" i="1"/>
  <c r="R11" i="1"/>
  <c r="Q22" i="1"/>
  <c r="Q6" i="1"/>
  <c r="Q14" i="1"/>
  <c r="R69" i="1"/>
  <c r="R12" i="1"/>
  <c r="R17" i="1"/>
  <c r="Q21" i="1"/>
  <c r="Q12" i="1"/>
  <c r="Q13" i="1"/>
  <c r="R10" i="1"/>
  <c r="AC28" i="1"/>
  <c r="AD28" i="1"/>
  <c r="AE28" i="1"/>
  <c r="W11" i="17"/>
  <c r="W10" i="16"/>
  <c r="W15" i="17"/>
  <c r="W30" i="1"/>
  <c r="V30" i="1" s="1"/>
  <c r="W19" i="17"/>
  <c r="W15" i="16"/>
  <c r="W17" i="1"/>
  <c r="V17" i="1" s="1"/>
  <c r="AC17" i="1" s="1"/>
  <c r="W21" i="17"/>
  <c r="W24" i="16"/>
  <c r="W31" i="1"/>
  <c r="V31" i="1" s="1"/>
  <c r="AG31" i="1" s="1"/>
  <c r="W25" i="1"/>
  <c r="V25" i="1" s="1"/>
  <c r="W9" i="16"/>
  <c r="W16" i="17"/>
  <c r="W19" i="1"/>
  <c r="V19" i="1" s="1"/>
  <c r="AF19" i="1" s="1"/>
  <c r="W7" i="16"/>
  <c r="W25" i="16"/>
  <c r="W11" i="1"/>
  <c r="V11" i="1" s="1"/>
  <c r="AF11" i="1" s="1"/>
  <c r="W7" i="17"/>
  <c r="W32" i="1"/>
  <c r="V32" i="1" s="1"/>
  <c r="W18" i="16"/>
  <c r="W15" i="1"/>
  <c r="W6" i="1"/>
  <c r="V6" i="1" s="1"/>
  <c r="W12" i="16"/>
  <c r="W13" i="17"/>
  <c r="W9" i="1"/>
  <c r="V9" i="1" s="1"/>
  <c r="W18" i="1"/>
  <c r="V18" i="1" s="1"/>
  <c r="AF18" i="1" s="1"/>
  <c r="W8" i="17"/>
  <c r="W20" i="1"/>
  <c r="V20" i="1" s="1"/>
  <c r="AC20" i="1" s="1"/>
  <c r="W23" i="1"/>
  <c r="V23" i="1" s="1"/>
  <c r="AE23" i="1" s="1"/>
  <c r="W13" i="1"/>
  <c r="V13" i="1" s="1"/>
  <c r="AF13" i="1" s="1"/>
  <c r="W24" i="1"/>
  <c r="V24" i="1" s="1"/>
  <c r="AD24" i="1" s="1"/>
  <c r="W20" i="17"/>
  <c r="W23" i="17"/>
  <c r="W7" i="1"/>
  <c r="V7" i="1" s="1"/>
  <c r="AD7" i="1" s="1"/>
  <c r="W24" i="17"/>
  <c r="W23" i="16"/>
  <c r="W27" i="1"/>
  <c r="V27" i="1" s="1"/>
  <c r="W27" i="16"/>
  <c r="W29" i="1"/>
  <c r="V29" i="1" s="1"/>
  <c r="W19" i="16"/>
  <c r="W6" i="17"/>
  <c r="W11" i="16"/>
  <c r="W26" i="16"/>
  <c r="W26" i="1"/>
  <c r="V26" i="1" s="1"/>
  <c r="AC26" i="1" s="1"/>
  <c r="W22" i="1"/>
  <c r="V22" i="1" s="1"/>
  <c r="W9" i="17"/>
  <c r="W17" i="16"/>
  <c r="W8" i="1"/>
  <c r="V8" i="1" s="1"/>
  <c r="AF8" i="1" s="1"/>
  <c r="W10" i="17"/>
  <c r="W21" i="16"/>
  <c r="W14" i="16"/>
  <c r="W5" i="17"/>
  <c r="W14" i="1"/>
  <c r="V14" i="1" s="1"/>
  <c r="AF14" i="1" s="1"/>
  <c r="W22" i="16"/>
  <c r="W22" i="17"/>
  <c r="B10" i="17"/>
  <c r="X9" i="17"/>
  <c r="AG50" i="1"/>
  <c r="AG59" i="1"/>
  <c r="AG43" i="1"/>
  <c r="AG3" i="1"/>
  <c r="AG35" i="1" s="1"/>
  <c r="AG38" i="1"/>
  <c r="AF77" i="1"/>
  <c r="AF32" i="1"/>
  <c r="AF55" i="1"/>
  <c r="AG66" i="1"/>
  <c r="AG48" i="1"/>
  <c r="AF63" i="1"/>
  <c r="AF46" i="1"/>
  <c r="AF43" i="1"/>
  <c r="AG32" i="1"/>
  <c r="AF73" i="1"/>
  <c r="AF68" i="1"/>
  <c r="AF72" i="1"/>
  <c r="AF28" i="1"/>
  <c r="AF61" i="1"/>
  <c r="V2" i="3"/>
  <c r="P2" i="3"/>
  <c r="P5" i="3"/>
  <c r="W18" i="17"/>
  <c r="N10" i="17" s="1"/>
  <c r="P8" i="3"/>
  <c r="O12" i="3"/>
  <c r="C15" i="3" s="1"/>
  <c r="C17" i="3" s="1"/>
  <c r="D17" i="3" s="1"/>
  <c r="V3" i="3"/>
  <c r="V6" i="3"/>
  <c r="Q1" i="16"/>
  <c r="V4" i="3"/>
  <c r="Q1" i="17"/>
  <c r="U1" i="1"/>
  <c r="P4" i="3"/>
  <c r="V16" i="3"/>
  <c r="P3" i="3"/>
  <c r="V8" i="3"/>
  <c r="Q9" i="3"/>
  <c r="P9" i="3" s="1"/>
  <c r="AF47" i="1"/>
  <c r="V12" i="1"/>
  <c r="AF12" i="1" s="1"/>
  <c r="B8" i="1"/>
  <c r="X7" i="1"/>
  <c r="AF54" i="1"/>
  <c r="AF38" i="1"/>
  <c r="AF75" i="1"/>
  <c r="AF52" i="1"/>
  <c r="AG45" i="1"/>
  <c r="AF78" i="1"/>
  <c r="AF44" i="1"/>
  <c r="AF49" i="1"/>
  <c r="W10" i="1"/>
  <c r="AF36" i="1"/>
  <c r="AF35" i="1"/>
  <c r="V5" i="3"/>
  <c r="W5" i="1"/>
  <c r="Q26" i="1"/>
  <c r="R25" i="1"/>
  <c r="R26" i="1"/>
  <c r="R28" i="1"/>
  <c r="R36" i="1"/>
  <c r="R19" i="1"/>
  <c r="R23" i="1"/>
  <c r="Q17" i="1"/>
  <c r="Q23" i="1"/>
  <c r="R21" i="1"/>
  <c r="Q24" i="1"/>
  <c r="R41" i="1"/>
  <c r="R47" i="1"/>
  <c r="R54" i="1"/>
  <c r="R52" i="1"/>
  <c r="R59" i="1"/>
  <c r="R42" i="1"/>
  <c r="R51" i="1"/>
  <c r="R33" i="1"/>
  <c r="R30" i="1"/>
  <c r="R46" i="1"/>
  <c r="R67" i="1"/>
  <c r="R75" i="1"/>
  <c r="R63" i="1"/>
  <c r="R35" i="1"/>
  <c r="R53" i="1"/>
  <c r="R70" i="1"/>
  <c r="R50" i="1"/>
  <c r="R29" i="1"/>
  <c r="R32" i="1"/>
  <c r="R57" i="1"/>
  <c r="R76" i="1"/>
  <c r="R44" i="1"/>
  <c r="R60" i="1"/>
  <c r="R40" i="1"/>
  <c r="R66" i="1"/>
  <c r="R77" i="1"/>
  <c r="R80" i="1"/>
  <c r="R71" i="1"/>
  <c r="R31" i="1"/>
  <c r="R74" i="1"/>
  <c r="R45" i="1"/>
  <c r="P78" i="4"/>
  <c r="R37" i="1"/>
  <c r="R72" i="1"/>
  <c r="R34" i="1"/>
  <c r="R64" i="1"/>
  <c r="R27" i="1"/>
  <c r="R16" i="1"/>
  <c r="R24" i="1"/>
  <c r="R79" i="1"/>
  <c r="R73" i="1"/>
  <c r="R58" i="1"/>
  <c r="R55" i="1"/>
  <c r="R43" i="1"/>
  <c r="R62" i="1"/>
  <c r="R61" i="1"/>
  <c r="R49" i="1"/>
  <c r="R68" i="1"/>
  <c r="R56" i="1"/>
  <c r="Q64" i="1"/>
  <c r="Q19" i="1"/>
  <c r="Q36" i="1"/>
  <c r="Q79" i="1"/>
  <c r="Q69" i="1"/>
  <c r="Q50" i="1"/>
  <c r="R78" i="1"/>
  <c r="R39" i="1"/>
  <c r="R38" i="1"/>
  <c r="R65" i="1"/>
  <c r="R48" i="1"/>
  <c r="Q63" i="1"/>
  <c r="Q30" i="1"/>
  <c r="Q16" i="1"/>
  <c r="R10" i="17"/>
  <c r="R13" i="17"/>
  <c r="R15" i="16"/>
  <c r="Q16" i="17"/>
  <c r="Q14" i="17"/>
  <c r="Q43" i="17"/>
  <c r="Q78" i="17"/>
  <c r="Q11" i="17"/>
  <c r="Q49" i="17"/>
  <c r="Q65" i="17"/>
  <c r="Q30" i="17"/>
  <c r="Q9" i="17"/>
  <c r="Q59" i="17"/>
  <c r="Q19" i="17"/>
  <c r="Q44" i="17"/>
  <c r="Q51" i="17"/>
  <c r="Q48" i="17"/>
  <c r="Q71" i="17"/>
  <c r="Q8" i="17"/>
  <c r="Q68" i="17"/>
  <c r="Q39" i="17"/>
  <c r="Q72" i="17"/>
  <c r="Q50" i="17"/>
  <c r="Q33" i="17"/>
  <c r="Q22" i="17"/>
  <c r="R69" i="17"/>
  <c r="R15" i="17"/>
  <c r="R16" i="17"/>
  <c r="Q76" i="17"/>
  <c r="Q15" i="17"/>
  <c r="R9" i="17"/>
  <c r="R11" i="17"/>
  <c r="Q46" i="17"/>
  <c r="R53" i="17"/>
  <c r="Q53" i="17"/>
  <c r="Q10" i="17"/>
  <c r="Q62" i="17"/>
  <c r="R7" i="17"/>
  <c r="Q7" i="17"/>
  <c r="Q25" i="17"/>
  <c r="Q77" i="17"/>
  <c r="R14" i="17"/>
  <c r="R27" i="16"/>
  <c r="Q43" i="16"/>
  <c r="Q14" i="16"/>
  <c r="Q6" i="16"/>
  <c r="Q11" i="16"/>
  <c r="Q16" i="16"/>
  <c r="R40" i="16"/>
  <c r="R19" i="16"/>
  <c r="R17" i="16"/>
  <c r="Q53" i="16"/>
  <c r="Q20" i="16"/>
  <c r="Q10" i="16"/>
  <c r="Q19" i="16"/>
  <c r="Q17" i="16"/>
  <c r="Q18" i="16"/>
  <c r="Q12" i="16"/>
  <c r="R20" i="16"/>
  <c r="R16" i="16"/>
  <c r="R8" i="16"/>
  <c r="R18" i="16"/>
  <c r="Q5" i="16"/>
  <c r="R6" i="16"/>
  <c r="R56" i="16"/>
  <c r="R10" i="16"/>
  <c r="R12" i="16"/>
  <c r="R14" i="16"/>
  <c r="R5" i="16"/>
  <c r="Q15" i="16"/>
  <c r="R7" i="16"/>
  <c r="R9" i="16"/>
  <c r="Q9" i="16"/>
  <c r="Q7" i="16"/>
  <c r="R11" i="16"/>
  <c r="R13" i="16"/>
  <c r="Q13" i="16"/>
  <c r="Q8" i="16"/>
  <c r="Q76" i="16"/>
  <c r="Q54" i="16"/>
  <c r="Q45" i="16"/>
  <c r="Q27" i="16"/>
  <c r="Q57" i="16"/>
  <c r="Q48" i="16"/>
  <c r="Q38" i="16"/>
  <c r="Q70" i="16"/>
  <c r="Q62" i="16"/>
  <c r="B10" i="16"/>
  <c r="X9" i="16"/>
  <c r="R38" i="16"/>
  <c r="R26" i="16"/>
  <c r="R37" i="16"/>
  <c r="Q22" i="16"/>
  <c r="Q77" i="16"/>
  <c r="R36" i="16"/>
  <c r="Q80" i="16"/>
  <c r="Q61" i="16"/>
  <c r="Q50" i="16"/>
  <c r="Q32" i="16"/>
  <c r="Q35" i="1"/>
  <c r="Q52" i="1"/>
  <c r="R46" i="16"/>
  <c r="R42" i="16"/>
  <c r="Q37" i="1"/>
  <c r="Q27" i="1"/>
  <c r="R54" i="16"/>
  <c r="R75" i="16"/>
  <c r="Q23" i="16"/>
  <c r="Q78" i="1"/>
  <c r="R62" i="16"/>
  <c r="Q55" i="16"/>
  <c r="Q67" i="16"/>
  <c r="R39" i="16"/>
  <c r="Q74" i="1"/>
  <c r="Q62" i="1"/>
  <c r="Q68" i="1"/>
  <c r="N7" i="1"/>
  <c r="Q54" i="1"/>
  <c r="Q55" i="1"/>
  <c r="R51" i="16"/>
  <c r="Q28" i="16"/>
  <c r="Q73" i="16"/>
  <c r="Q25" i="16"/>
  <c r="Q35" i="16"/>
  <c r="Q52" i="16"/>
  <c r="Q65" i="16"/>
  <c r="Q42" i="16"/>
  <c r="R44" i="16"/>
  <c r="R55" i="16"/>
  <c r="R64" i="16"/>
  <c r="Q61" i="1"/>
  <c r="Q49" i="16"/>
  <c r="Q58" i="16"/>
  <c r="Q67" i="1"/>
  <c r="R71" i="16"/>
  <c r="Q72" i="1"/>
  <c r="R67" i="16"/>
  <c r="Q59" i="16"/>
  <c r="Q34" i="1"/>
  <c r="Q80" i="1"/>
  <c r="R31" i="16"/>
  <c r="V16" i="1"/>
  <c r="AD16" i="1" s="1"/>
  <c r="R77" i="16"/>
  <c r="M7" i="17"/>
  <c r="Q33" i="1"/>
  <c r="R35" i="16"/>
  <c r="Q39" i="16"/>
  <c r="Q74" i="16"/>
  <c r="Q32" i="1"/>
  <c r="R45" i="16"/>
  <c r="Q47" i="1"/>
  <c r="Q38" i="1"/>
  <c r="R53" i="16"/>
  <c r="R23" i="16"/>
  <c r="Q21" i="16"/>
  <c r="Q37" i="16"/>
  <c r="Q34" i="16"/>
  <c r="Q64" i="16"/>
  <c r="Q28" i="1"/>
  <c r="R61" i="16"/>
  <c r="Q73" i="1"/>
  <c r="R72" i="16"/>
  <c r="Q69" i="16"/>
  <c r="R70" i="16"/>
  <c r="R49" i="16"/>
  <c r="Q31" i="1"/>
  <c r="R78" i="16"/>
  <c r="R32" i="16"/>
  <c r="Q68" i="16"/>
  <c r="Q58" i="1"/>
  <c r="Q72" i="16"/>
  <c r="Q71" i="16"/>
  <c r="Q75" i="16"/>
  <c r="Q51" i="16"/>
  <c r="Q40" i="16"/>
  <c r="Q70" i="1"/>
  <c r="Q44" i="1"/>
  <c r="Q65" i="1"/>
  <c r="Q75" i="1"/>
  <c r="R47" i="16"/>
  <c r="R21" i="16"/>
  <c r="R22" i="16"/>
  <c r="R59" i="16"/>
  <c r="R48" i="16"/>
  <c r="R73" i="16"/>
  <c r="R33" i="16"/>
  <c r="O7" i="17"/>
  <c r="Q49" i="1"/>
  <c r="V15" i="1"/>
  <c r="AD15" i="1" s="1"/>
  <c r="R74" i="16"/>
  <c r="Q46" i="16"/>
  <c r="Q36" i="16"/>
  <c r="Q60" i="16"/>
  <c r="Q66" i="16"/>
  <c r="Q56" i="16"/>
  <c r="Q30" i="16"/>
  <c r="Q41" i="16"/>
  <c r="Q42" i="1"/>
  <c r="Q41" i="1"/>
  <c r="Q40" i="1"/>
  <c r="Q60" i="1"/>
  <c r="Q45" i="1"/>
  <c r="Q51" i="1"/>
  <c r="Q39" i="1"/>
  <c r="Q59" i="1"/>
  <c r="R80" i="16"/>
  <c r="Q56" i="1"/>
  <c r="R52" i="16"/>
  <c r="R68" i="16"/>
  <c r="R65" i="16"/>
  <c r="Q63" i="16"/>
  <c r="Q26" i="16"/>
  <c r="Q33" i="16"/>
  <c r="Q57" i="1"/>
  <c r="Q77" i="1"/>
  <c r="R69" i="16"/>
  <c r="R50" i="16"/>
  <c r="Q71" i="1"/>
  <c r="Q66" i="1"/>
  <c r="Q48" i="1"/>
  <c r="R63" i="16"/>
  <c r="R76" i="16"/>
  <c r="R25" i="16"/>
  <c r="Q76" i="1"/>
  <c r="Q46" i="1"/>
  <c r="Q43" i="1"/>
  <c r="R79" i="16"/>
  <c r="R28" i="16"/>
  <c r="R29" i="16"/>
  <c r="R30" i="16"/>
  <c r="R43" i="16"/>
  <c r="R60" i="16"/>
  <c r="R24" i="16"/>
  <c r="R57" i="16"/>
  <c r="R41" i="16"/>
  <c r="R58" i="16"/>
  <c r="R34" i="16"/>
  <c r="Q53" i="1"/>
  <c r="Q29" i="1"/>
  <c r="Q78" i="16"/>
  <c r="Q44" i="16"/>
  <c r="Q24" i="16"/>
  <c r="Q31" i="16"/>
  <c r="Q47" i="16"/>
  <c r="Q29" i="16"/>
  <c r="R68" i="17"/>
  <c r="R72" i="17"/>
  <c r="R61" i="17"/>
  <c r="O7" i="1"/>
  <c r="AF7" i="1"/>
  <c r="M7" i="1"/>
  <c r="T5" i="16"/>
  <c r="O7" i="16"/>
  <c r="R46" i="17"/>
  <c r="P154" i="4"/>
  <c r="N7" i="17"/>
  <c r="R37" i="17"/>
  <c r="R33" i="17"/>
  <c r="R76" i="17"/>
  <c r="R28" i="17"/>
  <c r="R26" i="17"/>
  <c r="R36" i="17"/>
  <c r="Q63" i="17"/>
  <c r="Q27" i="17"/>
  <c r="Q21" i="17"/>
  <c r="R65" i="17"/>
  <c r="R24" i="17"/>
  <c r="R27" i="17"/>
  <c r="R55" i="17"/>
  <c r="R75" i="17"/>
  <c r="R35" i="17"/>
  <c r="R40" i="17"/>
  <c r="R49" i="17"/>
  <c r="R30" i="17"/>
  <c r="R62" i="17"/>
  <c r="R51" i="17"/>
  <c r="R48" i="17"/>
  <c r="R29" i="17"/>
  <c r="R58" i="17"/>
  <c r="R52" i="17"/>
  <c r="R23" i="17"/>
  <c r="R20" i="17"/>
  <c r="R22" i="17"/>
  <c r="R79" i="17"/>
  <c r="Q18" i="17"/>
  <c r="R66" i="17"/>
  <c r="Q74" i="17"/>
  <c r="R67" i="17"/>
  <c r="R56" i="17"/>
  <c r="R41" i="17"/>
  <c r="R57" i="17"/>
  <c r="R73" i="17"/>
  <c r="R38" i="17"/>
  <c r="R54" i="17"/>
  <c r="R70" i="17"/>
  <c r="R12" i="17"/>
  <c r="R80" i="17"/>
  <c r="R21" i="17"/>
  <c r="R45" i="17"/>
  <c r="R77" i="17"/>
  <c r="R18" i="17"/>
  <c r="R42" i="17"/>
  <c r="R74" i="17"/>
  <c r="R59" i="17"/>
  <c r="R39" i="17"/>
  <c r="R71" i="17"/>
  <c r="R44" i="17"/>
  <c r="R32" i="17"/>
  <c r="R25" i="17"/>
  <c r="R6" i="17"/>
  <c r="R50" i="17"/>
  <c r="R47" i="17"/>
  <c r="R60" i="17"/>
  <c r="R63" i="17"/>
  <c r="Q55" i="17"/>
  <c r="Q28" i="17"/>
  <c r="Q60" i="17"/>
  <c r="Q70" i="17"/>
  <c r="Q54" i="17"/>
  <c r="Q38" i="17"/>
  <c r="Q73" i="17"/>
  <c r="Q57" i="17"/>
  <c r="Q41" i="17"/>
  <c r="Q40" i="17"/>
  <c r="Q80" i="17"/>
  <c r="Q64" i="17"/>
  <c r="Q17" i="17"/>
  <c r="Q37" i="17"/>
  <c r="Q69" i="17"/>
  <c r="Q34" i="17"/>
  <c r="Q66" i="17"/>
  <c r="Q36" i="17"/>
  <c r="Q56" i="17"/>
  <c r="Q35" i="17"/>
  <c r="Q5" i="17"/>
  <c r="Q45" i="17"/>
  <c r="Q42" i="17"/>
  <c r="Q79" i="17"/>
  <c r="R43" i="17"/>
  <c r="R78" i="17"/>
  <c r="R19" i="17"/>
  <c r="R64" i="17"/>
  <c r="R17" i="17"/>
  <c r="R34" i="17"/>
  <c r="R31" i="17"/>
  <c r="Q12" i="17"/>
  <c r="Q31" i="17"/>
  <c r="Q24" i="17"/>
  <c r="Q67" i="17"/>
  <c r="Q32" i="17"/>
  <c r="Q75" i="17"/>
  <c r="Q13" i="17"/>
  <c r="Q29" i="17"/>
  <c r="Q61" i="17"/>
  <c r="Q26" i="17"/>
  <c r="Q58" i="17"/>
  <c r="Q52" i="17"/>
  <c r="Q23" i="17"/>
  <c r="Q20" i="17"/>
  <c r="Q47" i="17"/>
  <c r="M8" i="17"/>
  <c r="S5" i="16"/>
  <c r="O8" i="16"/>
  <c r="S21" i="1"/>
  <c r="O8" i="1"/>
  <c r="O8" i="17"/>
  <c r="N8" i="17"/>
  <c r="AD20" i="1"/>
  <c r="AG26" i="1"/>
  <c r="AC23" i="1"/>
  <c r="AD17" i="1" l="1"/>
  <c r="AE20" i="1"/>
  <c r="AC8" i="1"/>
  <c r="AC19" i="1"/>
  <c r="AG18" i="1"/>
  <c r="AF31" i="1"/>
  <c r="AE7" i="1"/>
  <c r="AD11" i="1"/>
  <c r="AC11" i="1"/>
  <c r="AE18" i="1"/>
  <c r="AC7" i="1"/>
  <c r="AC18" i="1"/>
  <c r="AD18" i="1"/>
  <c r="AE24" i="1"/>
  <c r="AC13" i="1"/>
  <c r="AD19" i="1"/>
  <c r="AF17" i="1"/>
  <c r="AE8" i="1"/>
  <c r="AE17" i="1"/>
  <c r="AE13" i="1"/>
  <c r="AC24" i="1"/>
  <c r="AG13" i="1"/>
  <c r="AE19" i="1"/>
  <c r="AD8" i="1"/>
  <c r="AF24" i="1"/>
  <c r="AD13" i="1"/>
  <c r="AG24" i="1"/>
  <c r="AC22" i="1"/>
  <c r="AE22" i="1"/>
  <c r="AC30" i="1"/>
  <c r="AD30" i="1"/>
  <c r="AF30" i="1"/>
  <c r="AE30" i="1"/>
  <c r="AG11" i="1"/>
  <c r="AD27" i="1"/>
  <c r="AF27" i="1"/>
  <c r="AE27" i="1"/>
  <c r="AC27" i="1"/>
  <c r="AF20" i="1"/>
  <c r="AD32" i="1"/>
  <c r="AE32" i="1"/>
  <c r="AC32" i="1"/>
  <c r="AD26" i="1"/>
  <c r="AD29" i="1"/>
  <c r="AE29" i="1"/>
  <c r="AC29" i="1"/>
  <c r="AF23" i="1"/>
  <c r="AG23" i="1"/>
  <c r="AC31" i="1"/>
  <c r="AE31" i="1"/>
  <c r="AD31" i="1"/>
  <c r="AC14" i="1"/>
  <c r="AD14" i="1"/>
  <c r="AE26" i="1"/>
  <c r="AD23" i="1"/>
  <c r="AE14" i="1"/>
  <c r="AF26" i="1"/>
  <c r="AE11" i="1"/>
  <c r="AF29" i="1"/>
  <c r="AE12" i="1"/>
  <c r="AC12" i="1"/>
  <c r="M10" i="17"/>
  <c r="AD12" i="1"/>
  <c r="AC15" i="1"/>
  <c r="W84" i="17"/>
  <c r="V10" i="1"/>
  <c r="O10" i="17"/>
  <c r="Y22" i="17" s="1"/>
  <c r="N20" i="4" s="1"/>
  <c r="Q172" i="4" s="1"/>
  <c r="AG52" i="1"/>
  <c r="X8" i="1"/>
  <c r="B9" i="1"/>
  <c r="AG27" i="1"/>
  <c r="AG62" i="1"/>
  <c r="W83" i="17"/>
  <c r="AG9" i="1"/>
  <c r="AG76" i="1"/>
  <c r="AG30" i="1"/>
  <c r="AG36" i="1"/>
  <c r="AG54" i="1"/>
  <c r="M18" i="17"/>
  <c r="H17" i="3" s="1"/>
  <c r="I17" i="3" s="1"/>
  <c r="AH59" i="1"/>
  <c r="AH51" i="1"/>
  <c r="AH80" i="1"/>
  <c r="AH76" i="1"/>
  <c r="AH3" i="1"/>
  <c r="AH47" i="1" s="1"/>
  <c r="AH68" i="1"/>
  <c r="AH72" i="1"/>
  <c r="AH41" i="1"/>
  <c r="AH45" i="1"/>
  <c r="AH31" i="1"/>
  <c r="AG58" i="1"/>
  <c r="AH74" i="1"/>
  <c r="AH48" i="1"/>
  <c r="AG47" i="1"/>
  <c r="AH36" i="1"/>
  <c r="AH38" i="1"/>
  <c r="AH37" i="1"/>
  <c r="AH70" i="1"/>
  <c r="AG37" i="1"/>
  <c r="AG75" i="1"/>
  <c r="AH78" i="1"/>
  <c r="AG34" i="1"/>
  <c r="AH44" i="1"/>
  <c r="AG33" i="1"/>
  <c r="AG41" i="1"/>
  <c r="AG39" i="1"/>
  <c r="AH28" i="1"/>
  <c r="AH75" i="1"/>
  <c r="AH64" i="1"/>
  <c r="AH50" i="1"/>
  <c r="AH79" i="1"/>
  <c r="AG77" i="1"/>
  <c r="AH67" i="1"/>
  <c r="AH71" i="1"/>
  <c r="AG57" i="1"/>
  <c r="AH77" i="1"/>
  <c r="AG70" i="1"/>
  <c r="AH57" i="1"/>
  <c r="AG40" i="1"/>
  <c r="AG63" i="1"/>
  <c r="AG73" i="1"/>
  <c r="AH52" i="1"/>
  <c r="AG61" i="1"/>
  <c r="AG78" i="1"/>
  <c r="AG56" i="1"/>
  <c r="AH66" i="1"/>
  <c r="AG46" i="1"/>
  <c r="AH63" i="1"/>
  <c r="AG55" i="1"/>
  <c r="AG60" i="1"/>
  <c r="AH53" i="1"/>
  <c r="AC16" i="1"/>
  <c r="AF9" i="1"/>
  <c r="AD9" i="1"/>
  <c r="AG22" i="1"/>
  <c r="AH15" i="1"/>
  <c r="AG14" i="1"/>
  <c r="AC9" i="1"/>
  <c r="AG44" i="1"/>
  <c r="AG68" i="1"/>
  <c r="AH26" i="1"/>
  <c r="AE16" i="1"/>
  <c r="AH9" i="1"/>
  <c r="AG7" i="1"/>
  <c r="AG15" i="1"/>
  <c r="AG65" i="1"/>
  <c r="AG67" i="1"/>
  <c r="AG64" i="1"/>
  <c r="AG74" i="1"/>
  <c r="AG51" i="1"/>
  <c r="X10" i="17"/>
  <c r="B11" i="17"/>
  <c r="AE9" i="1"/>
  <c r="W82" i="17"/>
  <c r="AH23" i="1"/>
  <c r="AG12" i="1"/>
  <c r="AG17" i="1"/>
  <c r="AG16" i="1"/>
  <c r="AG19" i="1"/>
  <c r="V5" i="1"/>
  <c r="AG71" i="1"/>
  <c r="AG69" i="1"/>
  <c r="AG28" i="1"/>
  <c r="AG42" i="1"/>
  <c r="M17" i="17"/>
  <c r="G17" i="3" s="1"/>
  <c r="AG8" i="1"/>
  <c r="AH14" i="1"/>
  <c r="AF16" i="1"/>
  <c r="AG20" i="1"/>
  <c r="AH11" i="1"/>
  <c r="AG29" i="1"/>
  <c r="AG79" i="1"/>
  <c r="Q12" i="3"/>
  <c r="V9" i="3"/>
  <c r="AG72" i="1"/>
  <c r="AG53" i="1"/>
  <c r="AG49" i="1"/>
  <c r="AG80" i="1"/>
  <c r="AD22" i="1"/>
  <c r="AF22" i="1"/>
  <c r="M6" i="1"/>
  <c r="D81" i="1"/>
  <c r="D87" i="1" s="1"/>
  <c r="E81" i="1"/>
  <c r="M15" i="3" s="1"/>
  <c r="N6" i="1"/>
  <c r="N5" i="1"/>
  <c r="C81" i="1"/>
  <c r="C83" i="1" s="1"/>
  <c r="M5" i="1"/>
  <c r="X10" i="16"/>
  <c r="B11" i="16"/>
  <c r="M5" i="16"/>
  <c r="N6" i="16"/>
  <c r="D81" i="16"/>
  <c r="N16" i="3" s="1"/>
  <c r="C81" i="16"/>
  <c r="C86" i="16" s="1"/>
  <c r="M6" i="16"/>
  <c r="E81" i="16"/>
  <c r="E86" i="16" s="1"/>
  <c r="AF15" i="1"/>
  <c r="AE15" i="1"/>
  <c r="N5" i="16"/>
  <c r="N7" i="16"/>
  <c r="M7" i="16"/>
  <c r="C81" i="17"/>
  <c r="C83" i="17" s="1"/>
  <c r="D81" i="17"/>
  <c r="N17" i="3" s="1"/>
  <c r="E81" i="17"/>
  <c r="M17" i="3" s="1"/>
  <c r="M5" i="17"/>
  <c r="N6" i="17"/>
  <c r="M6" i="17"/>
  <c r="N5" i="17"/>
  <c r="Y9" i="17"/>
  <c r="AG25" i="1"/>
  <c r="AC25" i="1"/>
  <c r="AH25" i="1"/>
  <c r="AF25" i="1"/>
  <c r="AD25" i="1"/>
  <c r="AE25" i="1"/>
  <c r="W5" i="16"/>
  <c r="N8" i="16"/>
  <c r="M8" i="16"/>
  <c r="W21" i="1"/>
  <c r="N8" i="1"/>
  <c r="M8" i="1"/>
  <c r="AF6" i="1"/>
  <c r="AD6" i="1"/>
  <c r="AE6" i="1"/>
  <c r="AG6" i="1"/>
  <c r="AH6" i="1"/>
  <c r="AC6" i="1"/>
  <c r="Y12" i="17" l="1"/>
  <c r="AH12" i="17" s="1"/>
  <c r="Y7" i="17"/>
  <c r="AK7" i="17" s="1"/>
  <c r="Y8" i="17"/>
  <c r="AL8" i="17" s="1"/>
  <c r="Y11" i="17"/>
  <c r="AE11" i="17" s="1"/>
  <c r="Y26" i="17"/>
  <c r="AM26" i="17" s="1"/>
  <c r="Y25" i="17"/>
  <c r="AG25" i="17" s="1"/>
  <c r="Y6" i="17"/>
  <c r="AH6" i="17" s="1"/>
  <c r="Y10" i="17"/>
  <c r="AK10" i="17" s="1"/>
  <c r="Y5" i="17"/>
  <c r="AH5" i="17" s="1"/>
  <c r="Y13" i="17"/>
  <c r="AH13" i="17" s="1"/>
  <c r="Y19" i="17"/>
  <c r="AL19" i="17" s="1"/>
  <c r="Y21" i="17"/>
  <c r="AK21" i="17" s="1"/>
  <c r="Y20" i="17"/>
  <c r="AM20" i="17" s="1"/>
  <c r="Y47" i="17"/>
  <c r="AD47" i="17" s="1"/>
  <c r="Y15" i="17"/>
  <c r="AJ15" i="17" s="1"/>
  <c r="Y18" i="17"/>
  <c r="AL18" i="17" s="1"/>
  <c r="Y17" i="17"/>
  <c r="AG17" i="17" s="1"/>
  <c r="Y24" i="17"/>
  <c r="AF24" i="17" s="1"/>
  <c r="Y14" i="17"/>
  <c r="AF14" i="17" s="1"/>
  <c r="Y16" i="17"/>
  <c r="AH16" i="17" s="1"/>
  <c r="Y23" i="17"/>
  <c r="AJ23" i="17" s="1"/>
  <c r="Y39" i="17"/>
  <c r="AD39" i="17" s="1"/>
  <c r="Y65" i="17"/>
  <c r="AK65" i="17" s="1"/>
  <c r="AM22" i="17"/>
  <c r="Y36" i="17"/>
  <c r="AH36" i="17" s="1"/>
  <c r="Y78" i="17"/>
  <c r="AH78" i="17" s="1"/>
  <c r="Y74" i="17"/>
  <c r="AG74" i="17" s="1"/>
  <c r="Y60" i="17"/>
  <c r="AG60" i="17" s="1"/>
  <c r="Y37" i="17"/>
  <c r="AF37" i="17" s="1"/>
  <c r="Y28" i="17"/>
  <c r="AI28" i="17" s="1"/>
  <c r="Y68" i="17"/>
  <c r="AF68" i="17" s="1"/>
  <c r="Y64" i="17"/>
  <c r="AG64" i="17" s="1"/>
  <c r="Y53" i="17"/>
  <c r="AK53" i="17" s="1"/>
  <c r="Y49" i="17"/>
  <c r="AL49" i="17" s="1"/>
  <c r="Y57" i="17"/>
  <c r="AC57" i="17" s="1"/>
  <c r="Y44" i="17"/>
  <c r="AM44" i="17" s="1"/>
  <c r="Y31" i="17"/>
  <c r="AI31" i="17" s="1"/>
  <c r="Y40" i="17"/>
  <c r="AK40" i="17" s="1"/>
  <c r="AJ22" i="17"/>
  <c r="AD22" i="17"/>
  <c r="AH7" i="1"/>
  <c r="AH40" i="1"/>
  <c r="AH60" i="1"/>
  <c r="AH69" i="1"/>
  <c r="AH73" i="1"/>
  <c r="AH55" i="1"/>
  <c r="AH61" i="1"/>
  <c r="AH62" i="1"/>
  <c r="AG5" i="1"/>
  <c r="AF5" i="1"/>
  <c r="AH5" i="1"/>
  <c r="AE5" i="1"/>
  <c r="AI5" i="1"/>
  <c r="AC5" i="1"/>
  <c r="AD5" i="1"/>
  <c r="Y43" i="17"/>
  <c r="AC43" i="17" s="1"/>
  <c r="Y70" i="17"/>
  <c r="AH70" i="17" s="1"/>
  <c r="Y61" i="17"/>
  <c r="AM61" i="17" s="1"/>
  <c r="P17" i="3"/>
  <c r="O17" i="3" s="1"/>
  <c r="S7" i="3" s="1"/>
  <c r="AC22" i="17"/>
  <c r="Y52" i="17"/>
  <c r="AE52" i="17" s="1"/>
  <c r="Y48" i="17"/>
  <c r="AH48" i="17" s="1"/>
  <c r="Y51" i="17"/>
  <c r="N49" i="4" s="1"/>
  <c r="Q201" i="4" s="1"/>
  <c r="Y58" i="17"/>
  <c r="AC58" i="17" s="1"/>
  <c r="Y35" i="17"/>
  <c r="N33" i="4" s="1"/>
  <c r="Q185" i="4" s="1"/>
  <c r="AK22" i="17"/>
  <c r="AL22" i="17"/>
  <c r="B12" i="17"/>
  <c r="X11" i="17"/>
  <c r="Y29" i="17"/>
  <c r="AC29" i="17" s="1"/>
  <c r="Y56" i="17"/>
  <c r="AI56" i="17" s="1"/>
  <c r="Y59" i="17"/>
  <c r="AC59" i="17" s="1"/>
  <c r="AG22" i="17"/>
  <c r="AF22" i="17"/>
  <c r="B10" i="1"/>
  <c r="X9" i="1"/>
  <c r="Y75" i="17"/>
  <c r="AM75" i="17" s="1"/>
  <c r="AI25" i="1"/>
  <c r="AH20" i="1"/>
  <c r="AH19" i="1"/>
  <c r="AH30" i="1"/>
  <c r="AH46" i="1"/>
  <c r="AH33" i="1"/>
  <c r="AH58" i="1"/>
  <c r="AH29" i="1"/>
  <c r="AH56" i="1"/>
  <c r="AH43" i="1"/>
  <c r="V12" i="3"/>
  <c r="Q13" i="3"/>
  <c r="P12" i="3"/>
  <c r="AE10" i="1"/>
  <c r="AG10" i="1"/>
  <c r="AD10" i="1"/>
  <c r="AH10" i="1"/>
  <c r="AF10" i="1"/>
  <c r="AC10" i="1"/>
  <c r="Y76" i="17"/>
  <c r="AG76" i="17" s="1"/>
  <c r="Y46" i="17"/>
  <c r="AK46" i="17" s="1"/>
  <c r="Y77" i="17"/>
  <c r="AH77" i="17" s="1"/>
  <c r="Y63" i="17"/>
  <c r="AJ63" i="17" s="1"/>
  <c r="Y54" i="17"/>
  <c r="AM54" i="17" s="1"/>
  <c r="Y50" i="17"/>
  <c r="AH50" i="17" s="1"/>
  <c r="Y38" i="17"/>
  <c r="AM38" i="17" s="1"/>
  <c r="Y62" i="17"/>
  <c r="AG62" i="17" s="1"/>
  <c r="Y71" i="17"/>
  <c r="AF71" i="17" s="1"/>
  <c r="Y67" i="17"/>
  <c r="AG67" i="17" s="1"/>
  <c r="Y41" i="17"/>
  <c r="AL41" i="17" s="1"/>
  <c r="AI22" i="17"/>
  <c r="AE22" i="17"/>
  <c r="Y27" i="17"/>
  <c r="AE27" i="17" s="1"/>
  <c r="AI62" i="1"/>
  <c r="AI50" i="1"/>
  <c r="AI43" i="1"/>
  <c r="AI59" i="1"/>
  <c r="AI3" i="1"/>
  <c r="AI35" i="1" s="1"/>
  <c r="AI46" i="1"/>
  <c r="AI28" i="1"/>
  <c r="AI51" i="1"/>
  <c r="AI54" i="1"/>
  <c r="AI76" i="1"/>
  <c r="AI56" i="1"/>
  <c r="AI71" i="1"/>
  <c r="AI79" i="1"/>
  <c r="AI69" i="1"/>
  <c r="AI63" i="1"/>
  <c r="AI64" i="1"/>
  <c r="AI67" i="1"/>
  <c r="AI74" i="1"/>
  <c r="AI45" i="1"/>
  <c r="AI27" i="1"/>
  <c r="AI55" i="1"/>
  <c r="AI77" i="1"/>
  <c r="AI75" i="1"/>
  <c r="AI33" i="1"/>
  <c r="AI53" i="1"/>
  <c r="AI80" i="1"/>
  <c r="AI32" i="1"/>
  <c r="AI39" i="1"/>
  <c r="AI72" i="1"/>
  <c r="AI30" i="1"/>
  <c r="AI37" i="1"/>
  <c r="AI52" i="1"/>
  <c r="AI34" i="1"/>
  <c r="AI44" i="1"/>
  <c r="AI38" i="1"/>
  <c r="AI66" i="1"/>
  <c r="AI48" i="1"/>
  <c r="AI36" i="1"/>
  <c r="AI40" i="1"/>
  <c r="AI61" i="1"/>
  <c r="AI57" i="1"/>
  <c r="AI7" i="1"/>
  <c r="AH22" i="1"/>
  <c r="AI19" i="1"/>
  <c r="AI11" i="1"/>
  <c r="AI14" i="1"/>
  <c r="AI24" i="1"/>
  <c r="AH18" i="1"/>
  <c r="AH12" i="1"/>
  <c r="AH17" i="1"/>
  <c r="AI20" i="1"/>
  <c r="AH16" i="1"/>
  <c r="AI18" i="1"/>
  <c r="AI23" i="1"/>
  <c r="AI26" i="1"/>
  <c r="AH24" i="1"/>
  <c r="AH8" i="1"/>
  <c r="AH54" i="1"/>
  <c r="Y42" i="17"/>
  <c r="AH42" i="17" s="1"/>
  <c r="Y79" i="17"/>
  <c r="AE79" i="17" s="1"/>
  <c r="Y32" i="17"/>
  <c r="AE32" i="17" s="1"/>
  <c r="Y55" i="17"/>
  <c r="AD55" i="17" s="1"/>
  <c r="Y72" i="17"/>
  <c r="AK72" i="17" s="1"/>
  <c r="Y69" i="17"/>
  <c r="AC69" i="17" s="1"/>
  <c r="AH22" i="17"/>
  <c r="AI6" i="1"/>
  <c r="Y33" i="17"/>
  <c r="AJ33" i="17" s="1"/>
  <c r="Y45" i="17"/>
  <c r="AE45" i="17" s="1"/>
  <c r="Y30" i="17"/>
  <c r="N28" i="4" s="1"/>
  <c r="Q180" i="4" s="1"/>
  <c r="Y80" i="17"/>
  <c r="AC80" i="17" s="1"/>
  <c r="Y34" i="17"/>
  <c r="AF34" i="17" s="1"/>
  <c r="Y73" i="17"/>
  <c r="AF73" i="17" s="1"/>
  <c r="Y66" i="17"/>
  <c r="AK66" i="17" s="1"/>
  <c r="E82" i="16"/>
  <c r="AH13" i="1"/>
  <c r="AH42" i="1"/>
  <c r="AH39" i="1"/>
  <c r="AH49" i="1"/>
  <c r="AH34" i="1"/>
  <c r="AH65" i="1"/>
  <c r="AH27" i="1"/>
  <c r="AH32" i="1"/>
  <c r="AH35" i="1"/>
  <c r="D85" i="1"/>
  <c r="N15" i="3"/>
  <c r="N18" i="3" s="1"/>
  <c r="D82" i="1"/>
  <c r="D84" i="1"/>
  <c r="L15" i="3"/>
  <c r="E85" i="1"/>
  <c r="E84" i="1"/>
  <c r="D83" i="1"/>
  <c r="D86" i="1"/>
  <c r="E86" i="1"/>
  <c r="E83" i="1"/>
  <c r="E82" i="1"/>
  <c r="E87" i="1"/>
  <c r="C87" i="1"/>
  <c r="C86" i="1"/>
  <c r="K15" i="3"/>
  <c r="C85" i="1"/>
  <c r="C82" i="1"/>
  <c r="C84" i="1"/>
  <c r="L17" i="3"/>
  <c r="E83" i="17"/>
  <c r="D84" i="16"/>
  <c r="D85" i="16"/>
  <c r="K16" i="3"/>
  <c r="E85" i="16"/>
  <c r="E83" i="16"/>
  <c r="C83" i="16"/>
  <c r="C84" i="16"/>
  <c r="C85" i="16"/>
  <c r="X11" i="16"/>
  <c r="B12" i="16"/>
  <c r="D86" i="16"/>
  <c r="C82" i="16"/>
  <c r="L16" i="3"/>
  <c r="D83" i="16"/>
  <c r="D82" i="16"/>
  <c r="E85" i="17"/>
  <c r="E84" i="17"/>
  <c r="E84" i="16"/>
  <c r="M16" i="3"/>
  <c r="C86" i="17"/>
  <c r="C84" i="17"/>
  <c r="C82" i="17"/>
  <c r="K17" i="3"/>
  <c r="C85" i="17"/>
  <c r="E86" i="17"/>
  <c r="E82" i="17"/>
  <c r="AE14" i="17"/>
  <c r="AG9" i="17"/>
  <c r="AI9" i="17"/>
  <c r="AD9" i="17"/>
  <c r="N7" i="4"/>
  <c r="Q159" i="4" s="1"/>
  <c r="AF9" i="17"/>
  <c r="AE9" i="17"/>
  <c r="AK9" i="17"/>
  <c r="AC9" i="17"/>
  <c r="AJ9" i="17"/>
  <c r="AL9" i="17"/>
  <c r="AM9" i="17"/>
  <c r="AH9" i="17"/>
  <c r="V21" i="1"/>
  <c r="W82" i="1"/>
  <c r="O10" i="1"/>
  <c r="W84" i="1"/>
  <c r="W3" i="1"/>
  <c r="N10" i="1"/>
  <c r="W83" i="1"/>
  <c r="M10" i="1"/>
  <c r="M18" i="16"/>
  <c r="H16" i="3" s="1"/>
  <c r="I16" i="3" s="1"/>
  <c r="M10" i="16"/>
  <c r="O10" i="16"/>
  <c r="Y5" i="16" s="1"/>
  <c r="W83" i="16"/>
  <c r="W3" i="16"/>
  <c r="M17" i="16"/>
  <c r="G16" i="3" s="1"/>
  <c r="N10" i="16"/>
  <c r="W84" i="16"/>
  <c r="W82" i="16"/>
  <c r="AH65" i="17"/>
  <c r="Y13" i="1" l="1"/>
  <c r="J11" i="4" s="1"/>
  <c r="Q11" i="4" s="1"/>
  <c r="Y6" i="1"/>
  <c r="J4" i="4" s="1"/>
  <c r="Q4" i="4" s="1"/>
  <c r="Y8" i="1"/>
  <c r="J6" i="4" s="1"/>
  <c r="Q6" i="4" s="1"/>
  <c r="Y11" i="1"/>
  <c r="J9" i="4" s="1"/>
  <c r="Q9" i="4" s="1"/>
  <c r="Y12" i="1"/>
  <c r="J10" i="4" s="1"/>
  <c r="Q10" i="4" s="1"/>
  <c r="Y20" i="1"/>
  <c r="J18" i="4" s="1"/>
  <c r="Q18" i="4" s="1"/>
  <c r="Y7" i="1"/>
  <c r="J5" i="4" s="1"/>
  <c r="Q5" i="4" s="1"/>
  <c r="Y14" i="1"/>
  <c r="J12" i="4" s="1"/>
  <c r="Q12" i="4" s="1"/>
  <c r="Y5" i="1"/>
  <c r="J3" i="4" s="1"/>
  <c r="Q3" i="4" s="1"/>
  <c r="Y10" i="1"/>
  <c r="J8" i="4" s="1"/>
  <c r="Q8" i="4" s="1"/>
  <c r="Y15" i="1"/>
  <c r="J13" i="4" s="1"/>
  <c r="Q13" i="4" s="1"/>
  <c r="Y9" i="1"/>
  <c r="J7" i="4" s="1"/>
  <c r="Q7" i="4" s="1"/>
  <c r="AE68" i="17"/>
  <c r="AC47" i="17"/>
  <c r="AK64" i="17"/>
  <c r="AL11" i="17"/>
  <c r="AJ13" i="17"/>
  <c r="N22" i="4"/>
  <c r="Q174" i="4" s="1"/>
  <c r="AE20" i="17"/>
  <c r="AC26" i="17"/>
  <c r="N36" i="4"/>
  <c r="Q188" i="4" s="1"/>
  <c r="AM36" i="17"/>
  <c r="AH74" i="17"/>
  <c r="AF8" i="17"/>
  <c r="N17" i="4"/>
  <c r="Q169" i="4" s="1"/>
  <c r="AI23" i="17"/>
  <c r="AE60" i="17"/>
  <c r="AD48" i="17"/>
  <c r="AK11" i="17"/>
  <c r="AL13" i="17"/>
  <c r="AJ7" i="17"/>
  <c r="AE30" i="17"/>
  <c r="AL54" i="17"/>
  <c r="AH31" i="17"/>
  <c r="AF57" i="17"/>
  <c r="AF52" i="17"/>
  <c r="AF20" i="17"/>
  <c r="AI8" i="17"/>
  <c r="AE8" i="17"/>
  <c r="AG6" i="17"/>
  <c r="AG26" i="17"/>
  <c r="AC23" i="17"/>
  <c r="AM12" i="17"/>
  <c r="N13" i="4"/>
  <c r="Q165" i="4" s="1"/>
  <c r="AD68" i="17"/>
  <c r="AL71" i="17"/>
  <c r="AK38" i="17"/>
  <c r="AM37" i="17"/>
  <c r="AE54" i="17"/>
  <c r="N70" i="4"/>
  <c r="Q222" i="4" s="1"/>
  <c r="AK51" i="17"/>
  <c r="AL65" i="17"/>
  <c r="AJ52" i="17"/>
  <c r="N18" i="4"/>
  <c r="Q170" i="4" s="1"/>
  <c r="AC20" i="17"/>
  <c r="AM5" i="17"/>
  <c r="AD8" i="17"/>
  <c r="AH8" i="17"/>
  <c r="AJ8" i="17"/>
  <c r="AM6" i="17"/>
  <c r="AE6" i="17"/>
  <c r="N24" i="4"/>
  <c r="Q176" i="4" s="1"/>
  <c r="AH26" i="17"/>
  <c r="N21" i="4"/>
  <c r="Q173" i="4" s="1"/>
  <c r="AF23" i="17"/>
  <c r="AM14" i="17"/>
  <c r="AM15" i="17"/>
  <c r="AL73" i="17"/>
  <c r="AM28" i="17"/>
  <c r="N48" i="4"/>
  <c r="Q200" i="4" s="1"/>
  <c r="AJ40" i="17"/>
  <c r="AH47" i="17"/>
  <c r="AJ10" i="17"/>
  <c r="AH11" i="17"/>
  <c r="AK27" i="17"/>
  <c r="AG13" i="17"/>
  <c r="AI25" i="17"/>
  <c r="AI24" i="17"/>
  <c r="AM7" i="17"/>
  <c r="AE7" i="17"/>
  <c r="AM68" i="17"/>
  <c r="AL68" i="17"/>
  <c r="AC34" i="17"/>
  <c r="AF38" i="17"/>
  <c r="AE38" i="17"/>
  <c r="AL37" i="17"/>
  <c r="AD54" i="17"/>
  <c r="AJ72" i="17"/>
  <c r="AE57" i="17"/>
  <c r="AJ51" i="17"/>
  <c r="AI65" i="17"/>
  <c r="AE65" i="17"/>
  <c r="AG52" i="17"/>
  <c r="AJ74" i="17"/>
  <c r="AM17" i="17"/>
  <c r="AK20" i="17"/>
  <c r="AH20" i="17"/>
  <c r="AL20" i="17"/>
  <c r="N3" i="4"/>
  <c r="Q155" i="4" s="1"/>
  <c r="AC8" i="17"/>
  <c r="AG8" i="17"/>
  <c r="AK8" i="17"/>
  <c r="AM8" i="17"/>
  <c r="N6" i="4"/>
  <c r="Q158" i="4" s="1"/>
  <c r="AG19" i="17"/>
  <c r="AD6" i="17"/>
  <c r="AJ6" i="17"/>
  <c r="AL6" i="17"/>
  <c r="AL26" i="17"/>
  <c r="AK26" i="17"/>
  <c r="AF26" i="17"/>
  <c r="AD23" i="17"/>
  <c r="AL23" i="17"/>
  <c r="AM23" i="17"/>
  <c r="AK23" i="17"/>
  <c r="AI14" i="17"/>
  <c r="AG14" i="17"/>
  <c r="AI12" i="17"/>
  <c r="AI15" i="17"/>
  <c r="AF15" i="17"/>
  <c r="AG15" i="17"/>
  <c r="AH73" i="17"/>
  <c r="AJ28" i="17"/>
  <c r="AC50" i="17"/>
  <c r="AK69" i="17"/>
  <c r="AL47" i="17"/>
  <c r="AJ47" i="17"/>
  <c r="AD21" i="17"/>
  <c r="N9" i="4"/>
  <c r="Q161" i="4" s="1"/>
  <c r="AC11" i="17"/>
  <c r="AJ11" i="17"/>
  <c r="AE18" i="17"/>
  <c r="N11" i="4"/>
  <c r="Q163" i="4" s="1"/>
  <c r="AM13" i="17"/>
  <c r="AI13" i="17"/>
  <c r="AK25" i="17"/>
  <c r="AJ25" i="17"/>
  <c r="AK24" i="17"/>
  <c r="N5" i="4"/>
  <c r="Q157" i="4" s="1"/>
  <c r="AH7" i="17"/>
  <c r="AD7" i="17"/>
  <c r="AI73" i="17"/>
  <c r="AH28" i="17"/>
  <c r="AK28" i="17"/>
  <c r="AD50" i="17"/>
  <c r="AF40" i="17"/>
  <c r="AG40" i="17"/>
  <c r="AG47" i="17"/>
  <c r="AF47" i="17"/>
  <c r="AK47" i="17"/>
  <c r="AI79" i="17"/>
  <c r="N62" i="4"/>
  <c r="Q214" i="4" s="1"/>
  <c r="AL10" i="17"/>
  <c r="AD16" i="17"/>
  <c r="AF11" i="17"/>
  <c r="AD11" i="17"/>
  <c r="AM11" i="17"/>
  <c r="AG11" i="17"/>
  <c r="AI11" i="17"/>
  <c r="AC18" i="17"/>
  <c r="AF13" i="17"/>
  <c r="AK13" i="17"/>
  <c r="AD13" i="17"/>
  <c r="AC13" i="17"/>
  <c r="AE13" i="17"/>
  <c r="AH25" i="17"/>
  <c r="N23" i="4"/>
  <c r="Q175" i="4" s="1"/>
  <c r="AC24" i="17"/>
  <c r="AD24" i="17"/>
  <c r="AH24" i="17"/>
  <c r="AG7" i="17"/>
  <c r="AI7" i="17"/>
  <c r="AL7" i="17"/>
  <c r="AF7" i="17"/>
  <c r="AC7" i="17"/>
  <c r="AE12" i="17"/>
  <c r="AF36" i="17"/>
  <c r="AH64" i="17"/>
  <c r="AC10" i="17"/>
  <c r="AI68" i="17"/>
  <c r="AE51" i="17"/>
  <c r="N63" i="4"/>
  <c r="Q215" i="4" s="1"/>
  <c r="AM10" i="17"/>
  <c r="AE47" i="17"/>
  <c r="AI51" i="17"/>
  <c r="AG65" i="17"/>
  <c r="N4" i="4"/>
  <c r="Q156" i="4" s="1"/>
  <c r="AC27" i="17"/>
  <c r="AM25" i="17"/>
  <c r="AF12" i="17"/>
  <c r="AH15" i="17"/>
  <c r="AK15" i="17"/>
  <c r="AF66" i="17"/>
  <c r="AJ68" i="17"/>
  <c r="AK34" i="17"/>
  <c r="AJ62" i="17"/>
  <c r="AG38" i="17"/>
  <c r="AI38" i="17"/>
  <c r="AG29" i="17"/>
  <c r="AD69" i="17"/>
  <c r="AE40" i="17"/>
  <c r="AI47" i="17"/>
  <c r="AD31" i="17"/>
  <c r="AG75" i="17"/>
  <c r="AG36" i="17"/>
  <c r="AM65" i="17"/>
  <c r="AC65" i="17"/>
  <c r="AD17" i="17"/>
  <c r="AJ20" i="17"/>
  <c r="AG20" i="17"/>
  <c r="AF5" i="17"/>
  <c r="AE10" i="17"/>
  <c r="AF10" i="17"/>
  <c r="AK6" i="17"/>
  <c r="AG18" i="17"/>
  <c r="AE26" i="17"/>
  <c r="AD26" i="17"/>
  <c r="AG23" i="17"/>
  <c r="AC25" i="17"/>
  <c r="AF25" i="17"/>
  <c r="AJ12" i="17"/>
  <c r="AE15" i="17"/>
  <c r="AF70" i="17"/>
  <c r="AE17" i="17"/>
  <c r="AG5" i="17"/>
  <c r="AG12" i="17"/>
  <c r="AE70" i="17"/>
  <c r="AL76" i="17"/>
  <c r="AE5" i="17"/>
  <c r="AK5" i="17"/>
  <c r="AM18" i="17"/>
  <c r="AC12" i="17"/>
  <c r="AK70" i="17"/>
  <c r="AI76" i="17"/>
  <c r="AI64" i="17"/>
  <c r="AJ5" i="17"/>
  <c r="AH10" i="17"/>
  <c r="AI6" i="17"/>
  <c r="AD15" i="17"/>
  <c r="AL15" i="17"/>
  <c r="AH68" i="17"/>
  <c r="AL70" i="17"/>
  <c r="AJ38" i="17"/>
  <c r="AI50" i="17"/>
  <c r="AM40" i="17"/>
  <c r="AC76" i="17"/>
  <c r="N8" i="4"/>
  <c r="Q160" i="4" s="1"/>
  <c r="AE66" i="17"/>
  <c r="AG68" i="17"/>
  <c r="N32" i="4"/>
  <c r="Q184" i="4" s="1"/>
  <c r="N54" i="4"/>
  <c r="Q206" i="4" s="1"/>
  <c r="AL38" i="17"/>
  <c r="AC38" i="17"/>
  <c r="AH37" i="17"/>
  <c r="AM69" i="17"/>
  <c r="AK35" i="17"/>
  <c r="AM47" i="17"/>
  <c r="AG31" i="17"/>
  <c r="AC75" i="17"/>
  <c r="AL36" i="17"/>
  <c r="AD65" i="17"/>
  <c r="AF65" i="17"/>
  <c r="AJ17" i="17"/>
  <c r="AI20" i="17"/>
  <c r="AD20" i="17"/>
  <c r="AI5" i="17"/>
  <c r="AG10" i="17"/>
  <c r="AI10" i="17"/>
  <c r="AC6" i="17"/>
  <c r="AI18" i="17"/>
  <c r="AJ26" i="17"/>
  <c r="AI26" i="17"/>
  <c r="AE23" i="17"/>
  <c r="AL25" i="17"/>
  <c r="AD25" i="17"/>
  <c r="AL12" i="17"/>
  <c r="AC15" i="17"/>
  <c r="N34" i="4"/>
  <c r="Q186" i="4" s="1"/>
  <c r="AL5" i="17"/>
  <c r="AK17" i="17"/>
  <c r="N10" i="4"/>
  <c r="Q162" i="4" s="1"/>
  <c r="AD38" i="17"/>
  <c r="AD12" i="17"/>
  <c r="N46" i="4"/>
  <c r="Q198" i="4" s="1"/>
  <c r="AC5" i="17"/>
  <c r="AD10" i="17"/>
  <c r="AE25" i="17"/>
  <c r="AG66" i="17"/>
  <c r="AK68" i="17"/>
  <c r="AI71" i="17"/>
  <c r="AK56" i="17"/>
  <c r="AH38" i="17"/>
  <c r="N35" i="4"/>
  <c r="Q187" i="4" s="1"/>
  <c r="AL69" i="17"/>
  <c r="N45" i="4"/>
  <c r="Q197" i="4" s="1"/>
  <c r="AM31" i="17"/>
  <c r="AD36" i="17"/>
  <c r="AJ65" i="17"/>
  <c r="AD64" i="17"/>
  <c r="N15" i="4"/>
  <c r="Q167" i="4" s="1"/>
  <c r="AD5" i="17"/>
  <c r="AF6" i="17"/>
  <c r="AH18" i="17"/>
  <c r="AH23" i="17"/>
  <c r="AK12" i="17"/>
  <c r="AI21" i="17"/>
  <c r="AD32" i="17"/>
  <c r="AJ21" i="17"/>
  <c r="AE21" i="17"/>
  <c r="AE16" i="17"/>
  <c r="AH19" i="17"/>
  <c r="AD14" i="17"/>
  <c r="AI32" i="17"/>
  <c r="AC79" i="17"/>
  <c r="AL74" i="17"/>
  <c r="AM16" i="17"/>
  <c r="AL24" i="17"/>
  <c r="AM67" i="17"/>
  <c r="AD71" i="17"/>
  <c r="AM60" i="17"/>
  <c r="AC36" i="17"/>
  <c r="N51" i="4"/>
  <c r="Q203" i="4" s="1"/>
  <c r="AC74" i="17"/>
  <c r="AK74" i="17"/>
  <c r="AC16" i="17"/>
  <c r="AJ16" i="17"/>
  <c r="AE19" i="17"/>
  <c r="N12" i="4"/>
  <c r="Q164" i="4" s="1"/>
  <c r="AK61" i="17"/>
  <c r="N69" i="4"/>
  <c r="Q221" i="4" s="1"/>
  <c r="AM62" i="17"/>
  <c r="AG30" i="17"/>
  <c r="AD43" i="17"/>
  <c r="AM35" i="17"/>
  <c r="AK60" i="17"/>
  <c r="AC60" i="17"/>
  <c r="N76" i="4"/>
  <c r="Q228" i="4" s="1"/>
  <c r="AJ36" i="17"/>
  <c r="AE53" i="17"/>
  <c r="AI74" i="17"/>
  <c r="AE74" i="17"/>
  <c r="AL17" i="17"/>
  <c r="AF21" i="17"/>
  <c r="N19" i="4"/>
  <c r="Q171" i="4" s="1"/>
  <c r="N14" i="4"/>
  <c r="Q166" i="4" s="1"/>
  <c r="AK16" i="17"/>
  <c r="AJ19" i="17"/>
  <c r="AI19" i="17"/>
  <c r="N16" i="4"/>
  <c r="Q168" i="4" s="1"/>
  <c r="AK18" i="17"/>
  <c r="AC14" i="17"/>
  <c r="AE24" i="17"/>
  <c r="AH60" i="17"/>
  <c r="AJ60" i="17"/>
  <c r="AM74" i="17"/>
  <c r="AM19" i="17"/>
  <c r="AK14" i="17"/>
  <c r="AI60" i="17"/>
  <c r="AM21" i="17"/>
  <c r="AC21" i="17"/>
  <c r="AF16" i="17"/>
  <c r="AK19" i="17"/>
  <c r="AC35" i="17"/>
  <c r="AL60" i="17"/>
  <c r="AF78" i="17"/>
  <c r="AC17" i="17"/>
  <c r="AH21" i="17"/>
  <c r="AG21" i="17"/>
  <c r="AC19" i="17"/>
  <c r="AG24" i="17"/>
  <c r="AL63" i="17"/>
  <c r="AD61" i="17"/>
  <c r="AJ70" i="17"/>
  <c r="AK62" i="17"/>
  <c r="AH30" i="17"/>
  <c r="AG45" i="17"/>
  <c r="AF35" i="17"/>
  <c r="N58" i="4"/>
  <c r="Q210" i="4" s="1"/>
  <c r="AD60" i="17"/>
  <c r="AK36" i="17"/>
  <c r="AI36" i="17"/>
  <c r="AM53" i="17"/>
  <c r="AF74" i="17"/>
  <c r="AD74" i="17"/>
  <c r="AF17" i="17"/>
  <c r="AH17" i="17"/>
  <c r="AL21" i="17"/>
  <c r="AI16" i="17"/>
  <c r="AD19" i="17"/>
  <c r="AF18" i="17"/>
  <c r="AJ18" i="17"/>
  <c r="AH14" i="17"/>
  <c r="AM24" i="17"/>
  <c r="AG16" i="17"/>
  <c r="AL16" i="17"/>
  <c r="AF60" i="17"/>
  <c r="AC78" i="17"/>
  <c r="N72" i="4"/>
  <c r="Q224" i="4" s="1"/>
  <c r="AF19" i="17"/>
  <c r="AL14" i="17"/>
  <c r="AJ14" i="17"/>
  <c r="AJ24" i="17"/>
  <c r="AF63" i="17"/>
  <c r="AG70" i="17"/>
  <c r="AK30" i="17"/>
  <c r="AE35" i="17"/>
  <c r="AK55" i="17"/>
  <c r="AE36" i="17"/>
  <c r="AJ53" i="17"/>
  <c r="AK42" i="17"/>
  <c r="AI17" i="17"/>
  <c r="AD18" i="17"/>
  <c r="N59" i="4"/>
  <c r="Q211" i="4" s="1"/>
  <c r="AL34" i="17"/>
  <c r="AC37" i="17"/>
  <c r="N52" i="4"/>
  <c r="Q204" i="4" s="1"/>
  <c r="AF72" i="17"/>
  <c r="AJ31" i="17"/>
  <c r="AE75" i="17"/>
  <c r="AM64" i="17"/>
  <c r="AH61" i="17"/>
  <c r="AE37" i="17"/>
  <c r="AI54" i="17"/>
  <c r="AH72" i="17"/>
  <c r="AL78" i="17"/>
  <c r="AF75" i="17"/>
  <c r="AF64" i="17"/>
  <c r="AM34" i="17"/>
  <c r="AG37" i="17"/>
  <c r="AF31" i="17"/>
  <c r="AJ78" i="17"/>
  <c r="AL75" i="17"/>
  <c r="AI34" i="17"/>
  <c r="AD62" i="17"/>
  <c r="AD46" i="17"/>
  <c r="AK37" i="17"/>
  <c r="AG54" i="17"/>
  <c r="AE72" i="17"/>
  <c r="AL31" i="17"/>
  <c r="AE78" i="17"/>
  <c r="AD52" i="17"/>
  <c r="AM42" i="17"/>
  <c r="AM50" i="17"/>
  <c r="AK39" i="17"/>
  <c r="AF69" i="17"/>
  <c r="AD40" i="17"/>
  <c r="AG48" i="17"/>
  <c r="AL27" i="17"/>
  <c r="AH59" i="17"/>
  <c r="AJ34" i="17"/>
  <c r="AG34" i="17"/>
  <c r="AC62" i="17"/>
  <c r="AL28" i="17"/>
  <c r="AF28" i="17"/>
  <c r="AD45" i="17"/>
  <c r="AK50" i="17"/>
  <c r="AI37" i="17"/>
  <c r="AD37" i="17"/>
  <c r="AC54" i="17"/>
  <c r="AF39" i="17"/>
  <c r="AH39" i="17"/>
  <c r="AI69" i="17"/>
  <c r="AI40" i="17"/>
  <c r="AC72" i="17"/>
  <c r="AM72" i="17"/>
  <c r="AC31" i="17"/>
  <c r="AM58" i="17"/>
  <c r="AD78" i="17"/>
  <c r="AD75" i="17"/>
  <c r="AL48" i="17"/>
  <c r="AD79" i="17"/>
  <c r="AC52" i="17"/>
  <c r="AC64" i="17"/>
  <c r="AF27" i="17"/>
  <c r="N37" i="4"/>
  <c r="Q189" i="4" s="1"/>
  <c r="AD28" i="17"/>
  <c r="AJ39" i="17"/>
  <c r="N71" i="4"/>
  <c r="Q223" i="4" s="1"/>
  <c r="AE34" i="17"/>
  <c r="AD34" i="17"/>
  <c r="N60" i="4"/>
  <c r="Q212" i="4" s="1"/>
  <c r="AE28" i="17"/>
  <c r="N26" i="4"/>
  <c r="Q178" i="4" s="1"/>
  <c r="AL45" i="17"/>
  <c r="AJ50" i="17"/>
  <c r="AF54" i="17"/>
  <c r="AC39" i="17"/>
  <c r="AE39" i="17"/>
  <c r="AG69" i="17"/>
  <c r="AH40" i="17"/>
  <c r="AI72" i="17"/>
  <c r="AL72" i="17"/>
  <c r="AE31" i="17"/>
  <c r="AE58" i="17"/>
  <c r="AG78" i="17"/>
  <c r="N73" i="4"/>
  <c r="Q225" i="4" s="1"/>
  <c r="AE48" i="17"/>
  <c r="AK52" i="17"/>
  <c r="AJ64" i="17"/>
  <c r="N25" i="4"/>
  <c r="Q177" i="4" s="1"/>
  <c r="AI39" i="17"/>
  <c r="AC73" i="17"/>
  <c r="AE61" i="17"/>
  <c r="AH34" i="17"/>
  <c r="AL62" i="17"/>
  <c r="AG28" i="17"/>
  <c r="AC28" i="17"/>
  <c r="AF50" i="17"/>
  <c r="AH29" i="17"/>
  <c r="AJ37" i="17"/>
  <c r="AK54" i="17"/>
  <c r="AJ54" i="17"/>
  <c r="AM39" i="17"/>
  <c r="AJ69" i="17"/>
  <c r="AL40" i="17"/>
  <c r="N38" i="4"/>
  <c r="Q190" i="4" s="1"/>
  <c r="AG72" i="17"/>
  <c r="AD72" i="17"/>
  <c r="AK31" i="17"/>
  <c r="AK78" i="17"/>
  <c r="AM78" i="17"/>
  <c r="AI75" i="17"/>
  <c r="N47" i="4"/>
  <c r="Q199" i="4" s="1"/>
  <c r="AM52" i="17"/>
  <c r="AE64" i="17"/>
  <c r="AH27" i="17"/>
  <c r="AL39" i="17"/>
  <c r="AG39" i="17"/>
  <c r="AM73" i="17"/>
  <c r="AG61" i="17"/>
  <c r="AE62" i="17"/>
  <c r="AF62" i="17"/>
  <c r="AG43" i="17"/>
  <c r="AG50" i="17"/>
  <c r="AI29" i="17"/>
  <c r="AH54" i="17"/>
  <c r="AE69" i="17"/>
  <c r="AC40" i="17"/>
  <c r="N29" i="4"/>
  <c r="Q181" i="4" s="1"/>
  <c r="AI78" i="17"/>
  <c r="AJ75" i="17"/>
  <c r="AF48" i="17"/>
  <c r="AI52" i="17"/>
  <c r="N50" i="4"/>
  <c r="Q202" i="4" s="1"/>
  <c r="AL64" i="17"/>
  <c r="AM27" i="17"/>
  <c r="N61" i="4"/>
  <c r="Q213" i="4" s="1"/>
  <c r="AL55" i="17"/>
  <c r="AH32" i="17"/>
  <c r="AI45" i="17"/>
  <c r="AK45" i="17"/>
  <c r="AM79" i="17"/>
  <c r="AJ61" i="17"/>
  <c r="AD80" i="17"/>
  <c r="AI30" i="17"/>
  <c r="AL35" i="17"/>
  <c r="N42" i="4"/>
  <c r="Q194" i="4" s="1"/>
  <c r="AJ32" i="17"/>
  <c r="AL32" i="17"/>
  <c r="N77" i="4"/>
  <c r="Q229" i="4" s="1"/>
  <c r="AJ79" i="17"/>
  <c r="AH53" i="17"/>
  <c r="AK63" i="17"/>
  <c r="AD63" i="17"/>
  <c r="AM63" i="17"/>
  <c r="AF30" i="17"/>
  <c r="AC30" i="17"/>
  <c r="AF61" i="17"/>
  <c r="AJ30" i="17"/>
  <c r="AF55" i="17"/>
  <c r="AH55" i="17"/>
  <c r="N30" i="4"/>
  <c r="Q182" i="4" s="1"/>
  <c r="AF32" i="17"/>
  <c r="AH79" i="17"/>
  <c r="N65" i="4"/>
  <c r="Q217" i="4" s="1"/>
  <c r="AF45" i="17"/>
  <c r="AJ55" i="17"/>
  <c r="AF67" i="17"/>
  <c r="AI61" i="17"/>
  <c r="AH45" i="17"/>
  <c r="AG35" i="17"/>
  <c r="AM32" i="17"/>
  <c r="AL79" i="17"/>
  <c r="AF79" i="17"/>
  <c r="AG55" i="17"/>
  <c r="AH63" i="17"/>
  <c r="AC63" i="17"/>
  <c r="AM70" i="17"/>
  <c r="AM41" i="17"/>
  <c r="AG63" i="17"/>
  <c r="AC70" i="17"/>
  <c r="AD30" i="17"/>
  <c r="AI55" i="17"/>
  <c r="AK76" i="17"/>
  <c r="AK32" i="17"/>
  <c r="AD41" i="17"/>
  <c r="AE63" i="17"/>
  <c r="AI70" i="17"/>
  <c r="AD70" i="17"/>
  <c r="AL80" i="17"/>
  <c r="AM30" i="17"/>
  <c r="AJ45" i="17"/>
  <c r="AC45" i="17"/>
  <c r="AH35" i="17"/>
  <c r="AD35" i="17"/>
  <c r="AM55" i="17"/>
  <c r="AF76" i="17"/>
  <c r="AG32" i="17"/>
  <c r="AJ49" i="17"/>
  <c r="AG79" i="17"/>
  <c r="AK79" i="17"/>
  <c r="AH80" i="17"/>
  <c r="AC32" i="17"/>
  <c r="AK67" i="17"/>
  <c r="AF80" i="17"/>
  <c r="AK71" i="17"/>
  <c r="AM45" i="17"/>
  <c r="AC77" i="17"/>
  <c r="AG80" i="17"/>
  <c r="N43" i="4"/>
  <c r="Q195" i="4" s="1"/>
  <c r="AJ35" i="17"/>
  <c r="AL61" i="17"/>
  <c r="AI63" i="17"/>
  <c r="AC61" i="17"/>
  <c r="AH71" i="17"/>
  <c r="N68" i="4"/>
  <c r="Q220" i="4" s="1"/>
  <c r="AK80" i="17"/>
  <c r="AL30" i="17"/>
  <c r="AI46" i="17"/>
  <c r="N31" i="4"/>
  <c r="Q183" i="4" s="1"/>
  <c r="AI35" i="17"/>
  <c r="AE55" i="17"/>
  <c r="AM76" i="17"/>
  <c r="AK49" i="17"/>
  <c r="AG53" i="17"/>
  <c r="N57" i="4"/>
  <c r="Q209" i="4" s="1"/>
  <c r="N39" i="4"/>
  <c r="Q191" i="4" s="1"/>
  <c r="AL77" i="17"/>
  <c r="AH43" i="17"/>
  <c r="AD58" i="17"/>
  <c r="AE42" i="17"/>
  <c r="AL67" i="17"/>
  <c r="AC67" i="17"/>
  <c r="AL59" i="17"/>
  <c r="AM46" i="17"/>
  <c r="AF43" i="17"/>
  <c r="AE43" i="17"/>
  <c r="AF33" i="17"/>
  <c r="AL58" i="17"/>
  <c r="AJ58" i="17"/>
  <c r="AH76" i="17"/>
  <c r="AH57" i="17"/>
  <c r="AF51" i="17"/>
  <c r="AM49" i="17"/>
  <c r="AC48" i="17"/>
  <c r="AJ48" i="17"/>
  <c r="N40" i="4"/>
  <c r="Q192" i="4" s="1"/>
  <c r="AD42" i="17"/>
  <c r="AC66" i="17"/>
  <c r="AL66" i="17"/>
  <c r="AF41" i="17"/>
  <c r="AC68" i="17"/>
  <c r="AK73" i="17"/>
  <c r="AG73" i="17"/>
  <c r="AI67" i="17"/>
  <c r="AJ59" i="17"/>
  <c r="AE59" i="17"/>
  <c r="AM71" i="17"/>
  <c r="AD77" i="17"/>
  <c r="AM77" i="17"/>
  <c r="AE80" i="17"/>
  <c r="AJ80" i="17"/>
  <c r="AI62" i="17"/>
  <c r="AD56" i="17"/>
  <c r="AL56" i="17"/>
  <c r="AF46" i="17"/>
  <c r="AJ46" i="17"/>
  <c r="AJ43" i="17"/>
  <c r="AL50" i="17"/>
  <c r="AJ29" i="17"/>
  <c r="AK29" i="17"/>
  <c r="AM33" i="17"/>
  <c r="AK33" i="17"/>
  <c r="AH69" i="17"/>
  <c r="AI58" i="17"/>
  <c r="AC55" i="17"/>
  <c r="AC44" i="17"/>
  <c r="AF44" i="17"/>
  <c r="AE76" i="17"/>
  <c r="AK75" i="17"/>
  <c r="AK57" i="17"/>
  <c r="AI57" i="17"/>
  <c r="AC51" i="17"/>
  <c r="AI49" i="17"/>
  <c r="AE49" i="17"/>
  <c r="AI48" i="17"/>
  <c r="AC53" i="17"/>
  <c r="AI53" i="17"/>
  <c r="AL52" i="17"/>
  <c r="AF42" i="17"/>
  <c r="AJ27" i="17"/>
  <c r="AI12" i="1"/>
  <c r="AI13" i="1"/>
  <c r="AI58" i="1"/>
  <c r="AI47" i="1"/>
  <c r="AI29" i="1"/>
  <c r="AI70" i="1"/>
  <c r="AI42" i="1"/>
  <c r="AI73" i="1"/>
  <c r="B13" i="17"/>
  <c r="X12" i="17"/>
  <c r="N56" i="4"/>
  <c r="Q208" i="4" s="1"/>
  <c r="AH44" i="17"/>
  <c r="AE41" i="17"/>
  <c r="N75" i="4"/>
  <c r="Q227" i="4" s="1"/>
  <c r="AG58" i="17"/>
  <c r="AG44" i="17"/>
  <c r="AJ57" i="17"/>
  <c r="AL42" i="17"/>
  <c r="AG42" i="17"/>
  <c r="AJ41" i="17"/>
  <c r="AJ67" i="17"/>
  <c r="AE71" i="17"/>
  <c r="AM56" i="17"/>
  <c r="AL43" i="17"/>
  <c r="AD29" i="17"/>
  <c r="AE44" i="17"/>
  <c r="AD66" i="17"/>
  <c r="AI66" i="17"/>
  <c r="AI41" i="17"/>
  <c r="AC71" i="17"/>
  <c r="AF77" i="17"/>
  <c r="AK77" i="17"/>
  <c r="AJ56" i="17"/>
  <c r="AL29" i="17"/>
  <c r="N27" i="4"/>
  <c r="Q179" i="4" s="1"/>
  <c r="AK58" i="17"/>
  <c r="AD57" i="17"/>
  <c r="AL57" i="17"/>
  <c r="AL51" i="17"/>
  <c r="B11" i="1"/>
  <c r="X10" i="1"/>
  <c r="N64" i="4"/>
  <c r="Q216" i="4" s="1"/>
  <c r="AJ73" i="17"/>
  <c r="AD67" i="17"/>
  <c r="AG59" i="17"/>
  <c r="AD59" i="17"/>
  <c r="AJ71" i="17"/>
  <c r="AE77" i="17"/>
  <c r="AG77" i="17"/>
  <c r="AI80" i="17"/>
  <c r="AC46" i="17"/>
  <c r="AK43" i="17"/>
  <c r="AC33" i="17"/>
  <c r="AF58" i="17"/>
  <c r="N53" i="4"/>
  <c r="Q205" i="4" s="1"/>
  <c r="AK44" i="17"/>
  <c r="AJ44" i="17"/>
  <c r="N74" i="4"/>
  <c r="Q226" i="4" s="1"/>
  <c r="AH75" i="17"/>
  <c r="N55" i="4"/>
  <c r="Q207" i="4" s="1"/>
  <c r="AG57" i="17"/>
  <c r="AH51" i="17"/>
  <c r="AD49" i="17"/>
  <c r="AH49" i="17"/>
  <c r="AM48" i="17"/>
  <c r="AF53" i="17"/>
  <c r="AL53" i="17"/>
  <c r="AH52" i="17"/>
  <c r="AI42" i="17"/>
  <c r="AG27" i="17"/>
  <c r="AI27" i="17"/>
  <c r="AJ3" i="1"/>
  <c r="AJ54" i="1" s="1"/>
  <c r="AJ35" i="1"/>
  <c r="AJ34" i="1"/>
  <c r="AJ64" i="1"/>
  <c r="AJ43" i="1"/>
  <c r="AJ59" i="1"/>
  <c r="AJ78" i="1"/>
  <c r="AJ72" i="1"/>
  <c r="AJ51" i="1"/>
  <c r="AJ36" i="1"/>
  <c r="AJ80" i="1"/>
  <c r="AJ63" i="1"/>
  <c r="AJ31" i="1"/>
  <c r="AJ28" i="1"/>
  <c r="AJ47" i="1"/>
  <c r="AJ38" i="1"/>
  <c r="AJ62" i="1"/>
  <c r="AJ71" i="1"/>
  <c r="AJ70" i="1"/>
  <c r="AJ58" i="1"/>
  <c r="AJ79" i="1"/>
  <c r="AJ39" i="1"/>
  <c r="AJ48" i="1"/>
  <c r="AJ40" i="1"/>
  <c r="AJ66" i="1"/>
  <c r="AJ37" i="1"/>
  <c r="AJ49" i="1"/>
  <c r="AJ55" i="1"/>
  <c r="AJ44" i="1"/>
  <c r="AJ27" i="1"/>
  <c r="AJ30" i="1"/>
  <c r="AJ46" i="1"/>
  <c r="AJ57" i="1"/>
  <c r="AJ52" i="1"/>
  <c r="AJ74" i="1"/>
  <c r="AJ65" i="1"/>
  <c r="AJ33" i="1"/>
  <c r="AJ77" i="1"/>
  <c r="AJ68" i="1"/>
  <c r="AJ45" i="1"/>
  <c r="AJ75" i="1"/>
  <c r="AJ50" i="1"/>
  <c r="AJ73" i="1"/>
  <c r="AJ32" i="1"/>
  <c r="AJ76" i="1"/>
  <c r="AJ69" i="1"/>
  <c r="AJ29" i="1"/>
  <c r="AJ60" i="1"/>
  <c r="AJ41" i="1"/>
  <c r="AJ67" i="1"/>
  <c r="AJ56" i="1"/>
  <c r="AJ61" i="1"/>
  <c r="AJ42" i="1"/>
  <c r="AJ53" i="1"/>
  <c r="AJ13" i="1"/>
  <c r="AJ12" i="1"/>
  <c r="AJ24" i="1"/>
  <c r="AJ20" i="1"/>
  <c r="AJ26" i="1"/>
  <c r="AJ8" i="1"/>
  <c r="AJ11" i="1"/>
  <c r="AJ14" i="1"/>
  <c r="AJ23" i="1"/>
  <c r="AJ7" i="1"/>
  <c r="AJ19" i="1"/>
  <c r="AJ17" i="1"/>
  <c r="AJ18" i="1"/>
  <c r="AJ15" i="1"/>
  <c r="AJ25" i="1"/>
  <c r="AI15" i="1"/>
  <c r="AJ6" i="1"/>
  <c r="AJ9" i="1"/>
  <c r="AI22" i="1"/>
  <c r="AI16" i="1"/>
  <c r="AJ22" i="1"/>
  <c r="AI9" i="1"/>
  <c r="AJ16" i="1"/>
  <c r="AI10" i="1"/>
  <c r="AC41" i="17"/>
  <c r="AM43" i="17"/>
  <c r="AI33" i="17"/>
  <c r="AC42" i="17"/>
  <c r="AH41" i="17"/>
  <c r="AG56" i="17"/>
  <c r="AG51" i="17"/>
  <c r="AD51" i="17"/>
  <c r="AH66" i="17"/>
  <c r="AG41" i="17"/>
  <c r="AE67" i="17"/>
  <c r="AI59" i="17"/>
  <c r="AG71" i="17"/>
  <c r="AI77" i="17"/>
  <c r="AL46" i="17"/>
  <c r="N41" i="4"/>
  <c r="Q193" i="4" s="1"/>
  <c r="AD33" i="17"/>
  <c r="AH58" i="17"/>
  <c r="AD76" i="17"/>
  <c r="AM51" i="17"/>
  <c r="AH67" i="17"/>
  <c r="AK59" i="17"/>
  <c r="AM59" i="17"/>
  <c r="AC56" i="17"/>
  <c r="AE46" i="17"/>
  <c r="N44" i="4"/>
  <c r="Q196" i="4" s="1"/>
  <c r="AI43" i="17"/>
  <c r="AL33" i="17"/>
  <c r="AG33" i="17"/>
  <c r="AD44" i="17"/>
  <c r="AI44" i="17"/>
  <c r="AJ76" i="17"/>
  <c r="AC49" i="17"/>
  <c r="AG49" i="17"/>
  <c r="AK48" i="17"/>
  <c r="AJ42" i="17"/>
  <c r="AJ66" i="17"/>
  <c r="AK41" i="17"/>
  <c r="N66" i="4"/>
  <c r="Q218" i="4" s="1"/>
  <c r="AD73" i="17"/>
  <c r="N78" i="4"/>
  <c r="Q230" i="4" s="1"/>
  <c r="AH62" i="17"/>
  <c r="AF56" i="17"/>
  <c r="AH56" i="17"/>
  <c r="AH46" i="17"/>
  <c r="AE50" i="17"/>
  <c r="AM29" i="17"/>
  <c r="AF29" i="17"/>
  <c r="AH33" i="17"/>
  <c r="N67" i="4"/>
  <c r="Q219" i="4" s="1"/>
  <c r="AM66" i="17"/>
  <c r="AE73" i="17"/>
  <c r="AF59" i="17"/>
  <c r="AJ77" i="17"/>
  <c r="AM80" i="17"/>
  <c r="AE56" i="17"/>
  <c r="AG46" i="17"/>
  <c r="AE29" i="17"/>
  <c r="AE33" i="17"/>
  <c r="AL44" i="17"/>
  <c r="AM57" i="17"/>
  <c r="AF49" i="17"/>
  <c r="AD53" i="17"/>
  <c r="AD27" i="17"/>
  <c r="AI17" i="1"/>
  <c r="AI8" i="1"/>
  <c r="AI49" i="1"/>
  <c r="AI65" i="1"/>
  <c r="AI68" i="1"/>
  <c r="AI60" i="1"/>
  <c r="AI78" i="1"/>
  <c r="AI41" i="1"/>
  <c r="AI31" i="1"/>
  <c r="AJ10" i="1"/>
  <c r="Q14" i="3"/>
  <c r="V13" i="3"/>
  <c r="P13" i="3"/>
  <c r="Y26" i="1"/>
  <c r="J24" i="4" s="1"/>
  <c r="Q24" i="4" s="1"/>
  <c r="Y25" i="1"/>
  <c r="J23" i="4" s="1"/>
  <c r="Q23" i="4" s="1"/>
  <c r="Y18" i="1"/>
  <c r="J16" i="4" s="1"/>
  <c r="Q16" i="4" s="1"/>
  <c r="Y23" i="1"/>
  <c r="J21" i="4" s="1"/>
  <c r="Q21" i="4" s="1"/>
  <c r="Y22" i="1"/>
  <c r="J20" i="4" s="1"/>
  <c r="Q20" i="4" s="1"/>
  <c r="Y21" i="1"/>
  <c r="J19" i="4" s="1"/>
  <c r="Q19" i="4" s="1"/>
  <c r="D88" i="1"/>
  <c r="E88" i="1"/>
  <c r="Y24" i="1"/>
  <c r="J22" i="4" s="1"/>
  <c r="Q22" i="4" s="1"/>
  <c r="Y17" i="1"/>
  <c r="J15" i="4" s="1"/>
  <c r="Q15" i="4" s="1"/>
  <c r="AL5" i="3"/>
  <c r="AG5" i="3" s="1"/>
  <c r="C88" i="1"/>
  <c r="Y16" i="1"/>
  <c r="J14" i="4" s="1"/>
  <c r="Q14" i="4" s="1"/>
  <c r="Y19" i="1"/>
  <c r="J17" i="4" s="1"/>
  <c r="Q17" i="4" s="1"/>
  <c r="AL7" i="3"/>
  <c r="AG7" i="3" s="1"/>
  <c r="L18" i="3"/>
  <c r="AL6" i="3"/>
  <c r="AF6" i="3" s="1"/>
  <c r="K18" i="3"/>
  <c r="X12" i="16"/>
  <c r="B13" i="16"/>
  <c r="M18" i="3"/>
  <c r="Y10" i="16"/>
  <c r="Y9" i="16"/>
  <c r="Y11" i="16"/>
  <c r="Y12" i="16"/>
  <c r="Y7" i="16"/>
  <c r="Y6" i="16"/>
  <c r="Y14" i="16"/>
  <c r="Y13" i="16"/>
  <c r="Y8" i="16"/>
  <c r="AL5" i="16"/>
  <c r="AD5" i="16"/>
  <c r="AF5" i="16"/>
  <c r="AM5" i="16"/>
  <c r="AG5" i="16"/>
  <c r="AI5" i="16"/>
  <c r="AH5" i="16"/>
  <c r="AK5" i="16"/>
  <c r="AE5" i="16"/>
  <c r="AJ5" i="16"/>
  <c r="L3" i="4"/>
  <c r="Q79" i="4" s="1"/>
  <c r="AC5" i="16"/>
  <c r="Y59" i="16"/>
  <c r="Y23" i="16"/>
  <c r="Y60" i="16"/>
  <c r="Y58" i="16"/>
  <c r="Y77" i="16"/>
  <c r="Y27" i="16"/>
  <c r="Y75" i="16"/>
  <c r="Y51" i="16"/>
  <c r="Y24" i="16"/>
  <c r="Y46" i="16"/>
  <c r="Y38" i="16"/>
  <c r="Y54" i="16"/>
  <c r="Y33" i="16"/>
  <c r="Y16" i="16"/>
  <c r="Y40" i="16"/>
  <c r="Y21" i="16"/>
  <c r="Y20" i="16"/>
  <c r="P16" i="3"/>
  <c r="Y52" i="16"/>
  <c r="Y22" i="16"/>
  <c r="Y42" i="16"/>
  <c r="Y47" i="16"/>
  <c r="Y78" i="16"/>
  <c r="Y18" i="16"/>
  <c r="Y43" i="16"/>
  <c r="Y63" i="16"/>
  <c r="Y29" i="16"/>
  <c r="Y72" i="16"/>
  <c r="Y53" i="16"/>
  <c r="Y80" i="16"/>
  <c r="Y68" i="16"/>
  <c r="Y56" i="16"/>
  <c r="Y44" i="16"/>
  <c r="Y34" i="16"/>
  <c r="Y73" i="16"/>
  <c r="Y35" i="16"/>
  <c r="Y71" i="16"/>
  <c r="Y36" i="16"/>
  <c r="Y76" i="16"/>
  <c r="Y17" i="16"/>
  <c r="Y28" i="16"/>
  <c r="Y65" i="16"/>
  <c r="Y70" i="16"/>
  <c r="Y64" i="16"/>
  <c r="Y49" i="16"/>
  <c r="Y32" i="16"/>
  <c r="Y30" i="16"/>
  <c r="Y45" i="16"/>
  <c r="Y57" i="16"/>
  <c r="Y19" i="16"/>
  <c r="Y31" i="16"/>
  <c r="Y55" i="16"/>
  <c r="Y41" i="16"/>
  <c r="Y25" i="16"/>
  <c r="Y26" i="16"/>
  <c r="Y61" i="16"/>
  <c r="Y62" i="16"/>
  <c r="Y74" i="16"/>
  <c r="Y79" i="16"/>
  <c r="Y50" i="16"/>
  <c r="Y69" i="16"/>
  <c r="Y66" i="16"/>
  <c r="Y15" i="16"/>
  <c r="Y37" i="16"/>
  <c r="Y67" i="16"/>
  <c r="Y39" i="16"/>
  <c r="Y48" i="16"/>
  <c r="Y33" i="1"/>
  <c r="J31" i="4" s="1"/>
  <c r="Q31" i="4" s="1"/>
  <c r="Y53" i="1"/>
  <c r="J51" i="4" s="1"/>
  <c r="Q51" i="4" s="1"/>
  <c r="Y44" i="1"/>
  <c r="J42" i="4" s="1"/>
  <c r="Q42" i="4" s="1"/>
  <c r="Y71" i="1"/>
  <c r="J69" i="4" s="1"/>
  <c r="Q69" i="4" s="1"/>
  <c r="Y51" i="1"/>
  <c r="J49" i="4" s="1"/>
  <c r="Q49" i="4" s="1"/>
  <c r="Y73" i="1"/>
  <c r="J71" i="4" s="1"/>
  <c r="Q71" i="4" s="1"/>
  <c r="Y38" i="1"/>
  <c r="J36" i="4" s="1"/>
  <c r="Q36" i="4" s="1"/>
  <c r="Y58" i="1"/>
  <c r="J56" i="4" s="1"/>
  <c r="Q56" i="4" s="1"/>
  <c r="Y31" i="1"/>
  <c r="J29" i="4" s="1"/>
  <c r="Q29" i="4" s="1"/>
  <c r="Y76" i="1"/>
  <c r="J74" i="4" s="1"/>
  <c r="Q74" i="4" s="1"/>
  <c r="Y64" i="1"/>
  <c r="J62" i="4" s="1"/>
  <c r="Q62" i="4" s="1"/>
  <c r="Y78" i="1"/>
  <c r="J76" i="4" s="1"/>
  <c r="Q76" i="4" s="1"/>
  <c r="Y41" i="1"/>
  <c r="J39" i="4" s="1"/>
  <c r="Q39" i="4" s="1"/>
  <c r="Y48" i="1"/>
  <c r="J46" i="4" s="1"/>
  <c r="Q46" i="4" s="1"/>
  <c r="Y34" i="1"/>
  <c r="J32" i="4" s="1"/>
  <c r="Q32" i="4" s="1"/>
  <c r="Y52" i="1"/>
  <c r="J50" i="4" s="1"/>
  <c r="Q50" i="4" s="1"/>
  <c r="Y43" i="1"/>
  <c r="J41" i="4" s="1"/>
  <c r="Q41" i="4" s="1"/>
  <c r="Y30" i="1"/>
  <c r="J28" i="4" s="1"/>
  <c r="Q28" i="4" s="1"/>
  <c r="Y39" i="1"/>
  <c r="J37" i="4" s="1"/>
  <c r="Q37" i="4" s="1"/>
  <c r="Y37" i="1"/>
  <c r="J35" i="4" s="1"/>
  <c r="Q35" i="4" s="1"/>
  <c r="Y36" i="1"/>
  <c r="J34" i="4" s="1"/>
  <c r="Q34" i="4" s="1"/>
  <c r="Y46" i="1"/>
  <c r="J44" i="4" s="1"/>
  <c r="Q44" i="4" s="1"/>
  <c r="Y72" i="1"/>
  <c r="J70" i="4" s="1"/>
  <c r="Q70" i="4" s="1"/>
  <c r="Y56" i="1"/>
  <c r="J54" i="4" s="1"/>
  <c r="Q54" i="4" s="1"/>
  <c r="Y63" i="1"/>
  <c r="J61" i="4" s="1"/>
  <c r="Q61" i="4" s="1"/>
  <c r="Y50" i="1"/>
  <c r="J48" i="4" s="1"/>
  <c r="Q48" i="4" s="1"/>
  <c r="Y27" i="1"/>
  <c r="J25" i="4" s="1"/>
  <c r="Q25" i="4" s="1"/>
  <c r="Y55" i="1"/>
  <c r="J53" i="4" s="1"/>
  <c r="Q53" i="4" s="1"/>
  <c r="Y67" i="1"/>
  <c r="J65" i="4" s="1"/>
  <c r="Q65" i="4" s="1"/>
  <c r="Y40" i="1"/>
  <c r="J38" i="4" s="1"/>
  <c r="Q38" i="4" s="1"/>
  <c r="Y54" i="1"/>
  <c r="J52" i="4" s="1"/>
  <c r="Q52" i="4" s="1"/>
  <c r="Y42" i="1"/>
  <c r="J40" i="4" s="1"/>
  <c r="Q40" i="4" s="1"/>
  <c r="Y69" i="1"/>
  <c r="J67" i="4" s="1"/>
  <c r="Q67" i="4" s="1"/>
  <c r="Y60" i="1"/>
  <c r="J58" i="4" s="1"/>
  <c r="Q58" i="4" s="1"/>
  <c r="Y80" i="1"/>
  <c r="J78" i="4" s="1"/>
  <c r="Q78" i="4" s="1"/>
  <c r="Y35" i="1"/>
  <c r="J33" i="4" s="1"/>
  <c r="Q33" i="4" s="1"/>
  <c r="Y57" i="1"/>
  <c r="J55" i="4" s="1"/>
  <c r="Q55" i="4" s="1"/>
  <c r="Y29" i="1"/>
  <c r="J27" i="4" s="1"/>
  <c r="Q27" i="4" s="1"/>
  <c r="Y74" i="1"/>
  <c r="J72" i="4" s="1"/>
  <c r="Q72" i="4" s="1"/>
  <c r="Y47" i="1"/>
  <c r="J45" i="4" s="1"/>
  <c r="Q45" i="4" s="1"/>
  <c r="Y75" i="1"/>
  <c r="J73" i="4" s="1"/>
  <c r="Q73" i="4" s="1"/>
  <c r="Y62" i="1"/>
  <c r="J60" i="4" s="1"/>
  <c r="Q60" i="4" s="1"/>
  <c r="Y61" i="1"/>
  <c r="J59" i="4" s="1"/>
  <c r="Q59" i="4" s="1"/>
  <c r="Y79" i="1"/>
  <c r="J77" i="4" s="1"/>
  <c r="Q77" i="4" s="1"/>
  <c r="Y65" i="1"/>
  <c r="J63" i="4" s="1"/>
  <c r="Q63" i="4" s="1"/>
  <c r="Y66" i="1"/>
  <c r="J64" i="4" s="1"/>
  <c r="Q64" i="4" s="1"/>
  <c r="P15" i="3"/>
  <c r="Y28" i="1"/>
  <c r="J26" i="4" s="1"/>
  <c r="Q26" i="4" s="1"/>
  <c r="Y59" i="1"/>
  <c r="J57" i="4" s="1"/>
  <c r="Q57" i="4" s="1"/>
  <c r="Y77" i="1"/>
  <c r="J75" i="4" s="1"/>
  <c r="Q75" i="4" s="1"/>
  <c r="Y49" i="1"/>
  <c r="J47" i="4" s="1"/>
  <c r="Q47" i="4" s="1"/>
  <c r="Y45" i="1"/>
  <c r="J43" i="4" s="1"/>
  <c r="Q43" i="4" s="1"/>
  <c r="Y32" i="1"/>
  <c r="J30" i="4" s="1"/>
  <c r="Q30" i="4" s="1"/>
  <c r="Y68" i="1"/>
  <c r="J66" i="4" s="1"/>
  <c r="Q66" i="4" s="1"/>
  <c r="Y70" i="1"/>
  <c r="J68" i="4" s="1"/>
  <c r="Q68" i="4" s="1"/>
  <c r="AE21" i="1"/>
  <c r="AE2" i="1" s="1"/>
  <c r="T4" i="3" s="1"/>
  <c r="X4" i="3" s="1"/>
  <c r="AH21" i="1"/>
  <c r="AH2" i="1" s="1"/>
  <c r="T9" i="3" s="1"/>
  <c r="X9" i="3" s="1"/>
  <c r="AG21" i="1"/>
  <c r="AG2" i="1" s="1"/>
  <c r="T8" i="3" s="1"/>
  <c r="AI21" i="1"/>
  <c r="AJ21" i="1"/>
  <c r="AD21" i="1"/>
  <c r="AD2" i="1" s="1"/>
  <c r="T3" i="3" s="1"/>
  <c r="X3" i="3" s="1"/>
  <c r="AF21" i="1"/>
  <c r="AF2" i="1" s="1"/>
  <c r="T5" i="3" s="1"/>
  <c r="X5" i="3" s="1"/>
  <c r="AC21" i="1"/>
  <c r="AC2" i="1" s="1"/>
  <c r="T2" i="3" s="1"/>
  <c r="X2" i="3" s="1"/>
  <c r="V3" i="1"/>
  <c r="AF2" i="17" l="1"/>
  <c r="S5" i="3" s="1"/>
  <c r="W5" i="3" s="1"/>
  <c r="AK2" i="17"/>
  <c r="S14" i="3" s="1"/>
  <c r="AD2" i="17"/>
  <c r="S3" i="3" s="1"/>
  <c r="W3" i="3" s="1"/>
  <c r="AI2" i="17"/>
  <c r="S12" i="3" s="1"/>
  <c r="W12" i="3" s="1"/>
  <c r="AC2" i="17"/>
  <c r="S2" i="3" s="1"/>
  <c r="W2" i="3" s="1"/>
  <c r="AL2" i="17"/>
  <c r="S15" i="3" s="1"/>
  <c r="W15" i="3" s="1"/>
  <c r="AJ2" i="17"/>
  <c r="S13" i="3" s="1"/>
  <c r="W13" i="3" s="1"/>
  <c r="AH2" i="17"/>
  <c r="S9" i="3" s="1"/>
  <c r="W9" i="3" s="1"/>
  <c r="AM2" i="17"/>
  <c r="S16" i="3" s="1"/>
  <c r="W16" i="3" s="1"/>
  <c r="AE2" i="17"/>
  <c r="S4" i="3" s="1"/>
  <c r="W4" i="3" s="1"/>
  <c r="AG2" i="17"/>
  <c r="S8" i="3" s="1"/>
  <c r="W8" i="3" s="1"/>
  <c r="V14" i="3"/>
  <c r="Q15" i="3"/>
  <c r="V15" i="3" s="1"/>
  <c r="AI2" i="1"/>
  <c r="T12" i="3" s="1"/>
  <c r="X12" i="3" s="1"/>
  <c r="AK62" i="1"/>
  <c r="AK3" i="1"/>
  <c r="AK47" i="1"/>
  <c r="AK35" i="1"/>
  <c r="AK54" i="1"/>
  <c r="AK59" i="1"/>
  <c r="AK43" i="1"/>
  <c r="AK75" i="1"/>
  <c r="AK27" i="1"/>
  <c r="AK31" i="1"/>
  <c r="AK76" i="1"/>
  <c r="AK71" i="1"/>
  <c r="AK65" i="1"/>
  <c r="AK66" i="1"/>
  <c r="AK70" i="1"/>
  <c r="AK40" i="1"/>
  <c r="AK67" i="1"/>
  <c r="AK53" i="1"/>
  <c r="AK50" i="1"/>
  <c r="AK52" i="1"/>
  <c r="AK28" i="1"/>
  <c r="AK44" i="1"/>
  <c r="AK68" i="1"/>
  <c r="AK49" i="1"/>
  <c r="AK61" i="1"/>
  <c r="AK57" i="1"/>
  <c r="AK73" i="1"/>
  <c r="AK77" i="1"/>
  <c r="AK14" i="1"/>
  <c r="AK15" i="1"/>
  <c r="AK16" i="1"/>
  <c r="AK7" i="1"/>
  <c r="AK17" i="1"/>
  <c r="AK11" i="1"/>
  <c r="AK19" i="1"/>
  <c r="AK12" i="1"/>
  <c r="AK6" i="1"/>
  <c r="AK9" i="1"/>
  <c r="AK5" i="1"/>
  <c r="AJ5" i="1"/>
  <c r="AJ2" i="1" s="1"/>
  <c r="T13" i="3" s="1"/>
  <c r="X13" i="3" s="1"/>
  <c r="X11" i="1"/>
  <c r="B12" i="1"/>
  <c r="X13" i="17"/>
  <c r="B14" i="17"/>
  <c r="AF5" i="3"/>
  <c r="AD5" i="3"/>
  <c r="AE5" i="3"/>
  <c r="AH5" i="3"/>
  <c r="AK5" i="3" s="1"/>
  <c r="AH7" i="3"/>
  <c r="AK7" i="3" s="1"/>
  <c r="AF7" i="3"/>
  <c r="AE7" i="3"/>
  <c r="AI7" i="3"/>
  <c r="AD7" i="3"/>
  <c r="AE6" i="3"/>
  <c r="AD6" i="3"/>
  <c r="AG6" i="3"/>
  <c r="X13" i="16"/>
  <c r="B14" i="16"/>
  <c r="Y3" i="16"/>
  <c r="AL8" i="16"/>
  <c r="AK8" i="16"/>
  <c r="AC8" i="16"/>
  <c r="AM8" i="16"/>
  <c r="AI8" i="16"/>
  <c r="AH8" i="16"/>
  <c r="AG8" i="16"/>
  <c r="L6" i="4"/>
  <c r="Q82" i="4" s="1"/>
  <c r="AJ8" i="16"/>
  <c r="AE8" i="16"/>
  <c r="AD8" i="16"/>
  <c r="AF8" i="16"/>
  <c r="AM14" i="16"/>
  <c r="AL14" i="16"/>
  <c r="AF14" i="16"/>
  <c r="AH14" i="16"/>
  <c r="AD14" i="16"/>
  <c r="AK14" i="16"/>
  <c r="L12" i="4"/>
  <c r="Q88" i="4" s="1"/>
  <c r="AE14" i="16"/>
  <c r="AI14" i="16"/>
  <c r="AG14" i="16"/>
  <c r="AC14" i="16"/>
  <c r="AJ14" i="16"/>
  <c r="AH7" i="16"/>
  <c r="AF7" i="16"/>
  <c r="AM7" i="16"/>
  <c r="AI7" i="16"/>
  <c r="AC7" i="16"/>
  <c r="AD7" i="16"/>
  <c r="AJ7" i="16"/>
  <c r="L5" i="4"/>
  <c r="Q81" i="4" s="1"/>
  <c r="AK7" i="16"/>
  <c r="AG7" i="16"/>
  <c r="AE7" i="16"/>
  <c r="AL7" i="16"/>
  <c r="AD11" i="16"/>
  <c r="AI11" i="16"/>
  <c r="L9" i="4"/>
  <c r="Q85" i="4" s="1"/>
  <c r="AC11" i="16"/>
  <c r="AF11" i="16"/>
  <c r="AJ11" i="16"/>
  <c r="AG11" i="16"/>
  <c r="AK11" i="16"/>
  <c r="AL11" i="16"/>
  <c r="AH11" i="16"/>
  <c r="AM11" i="16"/>
  <c r="AE11" i="16"/>
  <c r="L8" i="4"/>
  <c r="Q84" i="4" s="1"/>
  <c r="AK10" i="16"/>
  <c r="AJ10" i="16"/>
  <c r="AF10" i="16"/>
  <c r="AL10" i="16"/>
  <c r="AM10" i="16"/>
  <c r="AI10" i="16"/>
  <c r="AC10" i="16"/>
  <c r="AG10" i="16"/>
  <c r="AD10" i="16"/>
  <c r="AH10" i="16"/>
  <c r="AE10" i="16"/>
  <c r="AH13" i="16"/>
  <c r="L11" i="4"/>
  <c r="Q87" i="4" s="1"/>
  <c r="AJ13" i="16"/>
  <c r="AL13" i="16"/>
  <c r="AF13" i="16"/>
  <c r="AE13" i="16"/>
  <c r="AC13" i="16"/>
  <c r="AK13" i="16"/>
  <c r="AG13" i="16"/>
  <c r="AI13" i="16"/>
  <c r="AM13" i="16"/>
  <c r="AD13" i="16"/>
  <c r="L4" i="4"/>
  <c r="Q80" i="4" s="1"/>
  <c r="AF6" i="16"/>
  <c r="AD6" i="16"/>
  <c r="AL6" i="16"/>
  <c r="AJ6" i="16"/>
  <c r="AH6" i="16"/>
  <c r="AM6" i="16"/>
  <c r="AE6" i="16"/>
  <c r="AC6" i="16"/>
  <c r="AK6" i="16"/>
  <c r="AI6" i="16"/>
  <c r="AG6" i="16"/>
  <c r="AK12" i="16"/>
  <c r="AF12" i="16"/>
  <c r="AD12" i="16"/>
  <c r="AG12" i="16"/>
  <c r="AL12" i="16"/>
  <c r="L10" i="4"/>
  <c r="Q86" i="4" s="1"/>
  <c r="AM12" i="16"/>
  <c r="AJ12" i="16"/>
  <c r="AI12" i="16"/>
  <c r="AH12" i="16"/>
  <c r="AC12" i="16"/>
  <c r="AE12" i="16"/>
  <c r="AI9" i="16"/>
  <c r="AG9" i="16"/>
  <c r="AE9" i="16"/>
  <c r="AD9" i="16"/>
  <c r="AK9" i="16"/>
  <c r="AM9" i="16"/>
  <c r="AF9" i="16"/>
  <c r="AH9" i="16"/>
  <c r="L7" i="4"/>
  <c r="Q83" i="4" s="1"/>
  <c r="AC9" i="16"/>
  <c r="AL9" i="16"/>
  <c r="AJ9" i="16"/>
  <c r="P18" i="3"/>
  <c r="O15" i="3"/>
  <c r="AD39" i="16"/>
  <c r="AH39" i="16"/>
  <c r="AK39" i="16"/>
  <c r="L37" i="4"/>
  <c r="Q113" i="4" s="1"/>
  <c r="AJ39" i="16"/>
  <c r="AG39" i="16"/>
  <c r="AC39" i="16"/>
  <c r="AM39" i="16"/>
  <c r="AF39" i="16"/>
  <c r="AI39" i="16"/>
  <c r="AE39" i="16"/>
  <c r="AL39" i="16"/>
  <c r="AL37" i="16"/>
  <c r="AD37" i="16"/>
  <c r="L35" i="4"/>
  <c r="Q111" i="4" s="1"/>
  <c r="AI37" i="16"/>
  <c r="AK37" i="16"/>
  <c r="AM37" i="16"/>
  <c r="AF37" i="16"/>
  <c r="AJ37" i="16"/>
  <c r="AH37" i="16"/>
  <c r="AG37" i="16"/>
  <c r="AE37" i="16"/>
  <c r="AC37" i="16"/>
  <c r="AJ66" i="16"/>
  <c r="AL66" i="16"/>
  <c r="L64" i="4"/>
  <c r="Q140" i="4" s="1"/>
  <c r="AK66" i="16"/>
  <c r="AD66" i="16"/>
  <c r="AH66" i="16"/>
  <c r="AM66" i="16"/>
  <c r="AI66" i="16"/>
  <c r="AC66" i="16"/>
  <c r="AE66" i="16"/>
  <c r="AG66" i="16"/>
  <c r="AF66" i="16"/>
  <c r="AF50" i="16"/>
  <c r="AM50" i="16"/>
  <c r="AL50" i="16"/>
  <c r="AD50" i="16"/>
  <c r="AH50" i="16"/>
  <c r="AG50" i="16"/>
  <c r="AK50" i="16"/>
  <c r="AI50" i="16"/>
  <c r="AJ50" i="16"/>
  <c r="AE50" i="16"/>
  <c r="L48" i="4"/>
  <c r="Q124" i="4" s="1"/>
  <c r="AC50" i="16"/>
  <c r="AI74" i="16"/>
  <c r="AD74" i="16"/>
  <c r="AE74" i="16"/>
  <c r="AJ74" i="16"/>
  <c r="AL74" i="16"/>
  <c r="AC74" i="16"/>
  <c r="AF74" i="16"/>
  <c r="AH74" i="16"/>
  <c r="AM74" i="16"/>
  <c r="AG74" i="16"/>
  <c r="L72" i="4"/>
  <c r="Q148" i="4" s="1"/>
  <c r="AK74" i="16"/>
  <c r="AK61" i="16"/>
  <c r="AG61" i="16"/>
  <c r="L59" i="4"/>
  <c r="Q135" i="4" s="1"/>
  <c r="AE61" i="16"/>
  <c r="AD61" i="16"/>
  <c r="AF61" i="16"/>
  <c r="AI61" i="16"/>
  <c r="AH61" i="16"/>
  <c r="AJ61" i="16"/>
  <c r="AC61" i="16"/>
  <c r="AM61" i="16"/>
  <c r="AL61" i="16"/>
  <c r="AK25" i="16"/>
  <c r="AH25" i="16"/>
  <c r="AI25" i="16"/>
  <c r="AJ25" i="16"/>
  <c r="AC25" i="16"/>
  <c r="AE25" i="16"/>
  <c r="AM25" i="16"/>
  <c r="AF25" i="16"/>
  <c r="AG25" i="16"/>
  <c r="AD25" i="16"/>
  <c r="L23" i="4"/>
  <c r="Q99" i="4" s="1"/>
  <c r="AL25" i="16"/>
  <c r="AI55" i="16"/>
  <c r="AJ55" i="16"/>
  <c r="AC55" i="16"/>
  <c r="AF55" i="16"/>
  <c r="AH55" i="16"/>
  <c r="AE55" i="16"/>
  <c r="AL55" i="16"/>
  <c r="AD55" i="16"/>
  <c r="AM55" i="16"/>
  <c r="L53" i="4"/>
  <c r="Q129" i="4" s="1"/>
  <c r="AK55" i="16"/>
  <c r="AG55" i="16"/>
  <c r="AF19" i="16"/>
  <c r="AD19" i="16"/>
  <c r="AL19" i="16"/>
  <c r="AE19" i="16"/>
  <c r="L17" i="4"/>
  <c r="Q93" i="4" s="1"/>
  <c r="AJ19" i="16"/>
  <c r="AC19" i="16"/>
  <c r="AH19" i="16"/>
  <c r="AM19" i="16"/>
  <c r="AG19" i="16"/>
  <c r="AI19" i="16"/>
  <c r="AK19" i="16"/>
  <c r="AG45" i="16"/>
  <c r="AC45" i="16"/>
  <c r="AL45" i="16"/>
  <c r="AK45" i="16"/>
  <c r="AH45" i="16"/>
  <c r="AF45" i="16"/>
  <c r="AE45" i="16"/>
  <c r="AM45" i="16"/>
  <c r="AI45" i="16"/>
  <c r="AD45" i="16"/>
  <c r="L43" i="4"/>
  <c r="Q119" i="4" s="1"/>
  <c r="AJ45" i="16"/>
  <c r="AD32" i="16"/>
  <c r="AF32" i="16"/>
  <c r="AM32" i="16"/>
  <c r="AK32" i="16"/>
  <c r="AI32" i="16"/>
  <c r="L30" i="4"/>
  <c r="Q106" i="4" s="1"/>
  <c r="AC32" i="16"/>
  <c r="AG32" i="16"/>
  <c r="AJ32" i="16"/>
  <c r="AE32" i="16"/>
  <c r="AH32" i="16"/>
  <c r="AL32" i="16"/>
  <c r="AF64" i="16"/>
  <c r="AC64" i="16"/>
  <c r="L62" i="4"/>
  <c r="Q138" i="4" s="1"/>
  <c r="AG64" i="16"/>
  <c r="AL64" i="16"/>
  <c r="AH64" i="16"/>
  <c r="AJ64" i="16"/>
  <c r="AM64" i="16"/>
  <c r="AE64" i="16"/>
  <c r="AI64" i="16"/>
  <c r="AK64" i="16"/>
  <c r="AD64" i="16"/>
  <c r="AL65" i="16"/>
  <c r="AM65" i="16"/>
  <c r="L63" i="4"/>
  <c r="Q139" i="4" s="1"/>
  <c r="AI65" i="16"/>
  <c r="AE65" i="16"/>
  <c r="AF65" i="16"/>
  <c r="AC65" i="16"/>
  <c r="AD65" i="16"/>
  <c r="AG65" i="16"/>
  <c r="AK65" i="16"/>
  <c r="AJ65" i="16"/>
  <c r="AH65" i="16"/>
  <c r="AG17" i="16"/>
  <c r="AJ17" i="16"/>
  <c r="AF17" i="16"/>
  <c r="AH17" i="16"/>
  <c r="AI17" i="16"/>
  <c r="AD17" i="16"/>
  <c r="AC17" i="16"/>
  <c r="L15" i="4"/>
  <c r="Q91" i="4" s="1"/>
  <c r="AE17" i="16"/>
  <c r="AL17" i="16"/>
  <c r="AM17" i="16"/>
  <c r="AK17" i="16"/>
  <c r="AD36" i="16"/>
  <c r="AG36" i="16"/>
  <c r="AL36" i="16"/>
  <c r="AC36" i="16"/>
  <c r="L34" i="4"/>
  <c r="Q110" i="4" s="1"/>
  <c r="AH36" i="16"/>
  <c r="AM36" i="16"/>
  <c r="AI36" i="16"/>
  <c r="AJ36" i="16"/>
  <c r="AF36" i="16"/>
  <c r="AE36" i="16"/>
  <c r="AK36" i="16"/>
  <c r="AI35" i="16"/>
  <c r="AG35" i="16"/>
  <c r="AH35" i="16"/>
  <c r="AD35" i="16"/>
  <c r="AJ35" i="16"/>
  <c r="AE35" i="16"/>
  <c r="AM35" i="16"/>
  <c r="AK35" i="16"/>
  <c r="AL35" i="16"/>
  <c r="L33" i="4"/>
  <c r="Q109" i="4" s="1"/>
  <c r="AF35" i="16"/>
  <c r="AC35" i="16"/>
  <c r="AI34" i="16"/>
  <c r="AE34" i="16"/>
  <c r="AL34" i="16"/>
  <c r="AG34" i="16"/>
  <c r="AM34" i="16"/>
  <c r="AF34" i="16"/>
  <c r="AK34" i="16"/>
  <c r="AD34" i="16"/>
  <c r="L32" i="4"/>
  <c r="Q108" i="4" s="1"/>
  <c r="AH34" i="16"/>
  <c r="AJ34" i="16"/>
  <c r="AC34" i="16"/>
  <c r="AK56" i="16"/>
  <c r="AI56" i="16"/>
  <c r="AE56" i="16"/>
  <c r="AD56" i="16"/>
  <c r="L54" i="4"/>
  <c r="Q130" i="4" s="1"/>
  <c r="AG56" i="16"/>
  <c r="AL56" i="16"/>
  <c r="AH56" i="16"/>
  <c r="AC56" i="16"/>
  <c r="AF56" i="16"/>
  <c r="AM56" i="16"/>
  <c r="AJ56" i="16"/>
  <c r="AG80" i="16"/>
  <c r="AI80" i="16"/>
  <c r="AD80" i="16"/>
  <c r="AJ80" i="16"/>
  <c r="AH80" i="16"/>
  <c r="AC80" i="16"/>
  <c r="AL80" i="16"/>
  <c r="L78" i="4"/>
  <c r="Q154" i="4" s="1"/>
  <c r="AM80" i="16"/>
  <c r="AK80" i="16"/>
  <c r="AE80" i="16"/>
  <c r="AF80" i="16"/>
  <c r="AG72" i="16"/>
  <c r="AI72" i="16"/>
  <c r="AC72" i="16"/>
  <c r="AD72" i="16"/>
  <c r="AM72" i="16"/>
  <c r="AE72" i="16"/>
  <c r="L70" i="4"/>
  <c r="Q146" i="4" s="1"/>
  <c r="AF72" i="16"/>
  <c r="AH72" i="16"/>
  <c r="AL72" i="16"/>
  <c r="AJ72" i="16"/>
  <c r="AK72" i="16"/>
  <c r="AE63" i="16"/>
  <c r="AM63" i="16"/>
  <c r="AJ63" i="16"/>
  <c r="AI63" i="16"/>
  <c r="AK63" i="16"/>
  <c r="AG63" i="16"/>
  <c r="AL63" i="16"/>
  <c r="AH63" i="16"/>
  <c r="AF63" i="16"/>
  <c r="AD63" i="16"/>
  <c r="L61" i="4"/>
  <c r="Q137" i="4" s="1"/>
  <c r="AC63" i="16"/>
  <c r="AF18" i="16"/>
  <c r="AC18" i="16"/>
  <c r="AH18" i="16"/>
  <c r="AE18" i="16"/>
  <c r="AI18" i="16"/>
  <c r="AM18" i="16"/>
  <c r="AD18" i="16"/>
  <c r="AK18" i="16"/>
  <c r="AG18" i="16"/>
  <c r="L16" i="4"/>
  <c r="Q92" i="4" s="1"/>
  <c r="AJ18" i="16"/>
  <c r="AL18" i="16"/>
  <c r="AJ47" i="16"/>
  <c r="AK47" i="16"/>
  <c r="L45" i="4"/>
  <c r="Q121" i="4" s="1"/>
  <c r="AC47" i="16"/>
  <c r="AM47" i="16"/>
  <c r="AG47" i="16"/>
  <c r="AL47" i="16"/>
  <c r="AE47" i="16"/>
  <c r="AF47" i="16"/>
  <c r="AI47" i="16"/>
  <c r="AD47" i="16"/>
  <c r="AH47" i="16"/>
  <c r="AJ22" i="16"/>
  <c r="AL22" i="16"/>
  <c r="AH22" i="16"/>
  <c r="AE22" i="16"/>
  <c r="AF22" i="16"/>
  <c r="AG22" i="16"/>
  <c r="L20" i="4"/>
  <c r="Q96" i="4" s="1"/>
  <c r="AI22" i="16"/>
  <c r="AC22" i="16"/>
  <c r="AK22" i="16"/>
  <c r="AM22" i="16"/>
  <c r="AD22" i="16"/>
  <c r="O16" i="3"/>
  <c r="AH6" i="3"/>
  <c r="AD21" i="16"/>
  <c r="AJ21" i="16"/>
  <c r="AE21" i="16"/>
  <c r="AL21" i="16"/>
  <c r="AG21" i="16"/>
  <c r="AI21" i="16"/>
  <c r="L19" i="4"/>
  <c r="Q95" i="4" s="1"/>
  <c r="AF21" i="16"/>
  <c r="AK21" i="16"/>
  <c r="AC21" i="16"/>
  <c r="AM21" i="16"/>
  <c r="AH21" i="16"/>
  <c r="AJ16" i="16"/>
  <c r="AI16" i="16"/>
  <c r="AD16" i="16"/>
  <c r="AG16" i="16"/>
  <c r="AM16" i="16"/>
  <c r="L14" i="4"/>
  <c r="Q90" i="4" s="1"/>
  <c r="AC16" i="16"/>
  <c r="AK16" i="16"/>
  <c r="AF16" i="16"/>
  <c r="AL16" i="16"/>
  <c r="AE16" i="16"/>
  <c r="AH16" i="16"/>
  <c r="AJ54" i="16"/>
  <c r="AI54" i="16"/>
  <c r="AH54" i="16"/>
  <c r="AK54" i="16"/>
  <c r="AC54" i="16"/>
  <c r="AM54" i="16"/>
  <c r="AE54" i="16"/>
  <c r="AG54" i="16"/>
  <c r="AF54" i="16"/>
  <c r="AL54" i="16"/>
  <c r="L52" i="4"/>
  <c r="Q128" i="4" s="1"/>
  <c r="AD54" i="16"/>
  <c r="AE46" i="16"/>
  <c r="AC46" i="16"/>
  <c r="AG46" i="16"/>
  <c r="L44" i="4"/>
  <c r="Q120" i="4" s="1"/>
  <c r="AF46" i="16"/>
  <c r="AD46" i="16"/>
  <c r="AL46" i="16"/>
  <c r="AJ46" i="16"/>
  <c r="AK46" i="16"/>
  <c r="AM46" i="16"/>
  <c r="AH46" i="16"/>
  <c r="AI46" i="16"/>
  <c r="AC51" i="16"/>
  <c r="AD51" i="16"/>
  <c r="AH51" i="16"/>
  <c r="AE51" i="16"/>
  <c r="L49" i="4"/>
  <c r="Q125" i="4" s="1"/>
  <c r="AF51" i="16"/>
  <c r="AJ51" i="16"/>
  <c r="AM51" i="16"/>
  <c r="AI51" i="16"/>
  <c r="AL51" i="16"/>
  <c r="AK51" i="16"/>
  <c r="AG51" i="16"/>
  <c r="AG27" i="16"/>
  <c r="AE27" i="16"/>
  <c r="AI27" i="16"/>
  <c r="AF27" i="16"/>
  <c r="AK27" i="16"/>
  <c r="L25" i="4"/>
  <c r="Q101" i="4" s="1"/>
  <c r="AM27" i="16"/>
  <c r="AC27" i="16"/>
  <c r="AL27" i="16"/>
  <c r="AH27" i="16"/>
  <c r="AJ27" i="16"/>
  <c r="AD27" i="16"/>
  <c r="AE58" i="16"/>
  <c r="AH58" i="16"/>
  <c r="AG58" i="16"/>
  <c r="AC58" i="16"/>
  <c r="AF58" i="16"/>
  <c r="AK58" i="16"/>
  <c r="AI58" i="16"/>
  <c r="AJ58" i="16"/>
  <c r="AD58" i="16"/>
  <c r="AM58" i="16"/>
  <c r="AL58" i="16"/>
  <c r="L56" i="4"/>
  <c r="Q132" i="4" s="1"/>
  <c r="AF23" i="16"/>
  <c r="AE23" i="16"/>
  <c r="L21" i="4"/>
  <c r="Q97" i="4" s="1"/>
  <c r="AJ23" i="16"/>
  <c r="AC23" i="16"/>
  <c r="AI23" i="16"/>
  <c r="AM23" i="16"/>
  <c r="AK23" i="16"/>
  <c r="AG23" i="16"/>
  <c r="AH23" i="16"/>
  <c r="AL23" i="16"/>
  <c r="AD23" i="16"/>
  <c r="X8" i="3"/>
  <c r="L46" i="4"/>
  <c r="Q122" i="4" s="1"/>
  <c r="AK48" i="16"/>
  <c r="AF48" i="16"/>
  <c r="AH48" i="16"/>
  <c r="AE48" i="16"/>
  <c r="AD48" i="16"/>
  <c r="AM48" i="16"/>
  <c r="AI48" i="16"/>
  <c r="AC48" i="16"/>
  <c r="AL48" i="16"/>
  <c r="AJ48" i="16"/>
  <c r="AG48" i="16"/>
  <c r="AG67" i="16"/>
  <c r="AM67" i="16"/>
  <c r="L65" i="4"/>
  <c r="Q141" i="4" s="1"/>
  <c r="AH67" i="16"/>
  <c r="AC67" i="16"/>
  <c r="AJ67" i="16"/>
  <c r="AE67" i="16"/>
  <c r="AF67" i="16"/>
  <c r="AK67" i="16"/>
  <c r="AL67" i="16"/>
  <c r="AI67" i="16"/>
  <c r="AD67" i="16"/>
  <c r="AF15" i="16"/>
  <c r="AG15" i="16"/>
  <c r="AC15" i="16"/>
  <c r="AH15" i="16"/>
  <c r="AJ15" i="16"/>
  <c r="L13" i="4"/>
  <c r="Q89" i="4" s="1"/>
  <c r="AI15" i="16"/>
  <c r="AD15" i="16"/>
  <c r="AE15" i="16"/>
  <c r="AK15" i="16"/>
  <c r="AL15" i="16"/>
  <c r="AM15" i="16"/>
  <c r="AM69" i="16"/>
  <c r="AG69" i="16"/>
  <c r="AJ69" i="16"/>
  <c r="AI69" i="16"/>
  <c r="AE69" i="16"/>
  <c r="AC69" i="16"/>
  <c r="AF69" i="16"/>
  <c r="AH69" i="16"/>
  <c r="AK69" i="16"/>
  <c r="AL69" i="16"/>
  <c r="L67" i="4"/>
  <c r="Q143" i="4" s="1"/>
  <c r="AD69" i="16"/>
  <c r="AK79" i="16"/>
  <c r="L77" i="4"/>
  <c r="Q153" i="4" s="1"/>
  <c r="AM79" i="16"/>
  <c r="AC79" i="16"/>
  <c r="AJ79" i="16"/>
  <c r="AL79" i="16"/>
  <c r="AG79" i="16"/>
  <c r="AI79" i="16"/>
  <c r="AE79" i="16"/>
  <c r="AF79" i="16"/>
  <c r="AH79" i="16"/>
  <c r="AD79" i="16"/>
  <c r="AF62" i="16"/>
  <c r="AI62" i="16"/>
  <c r="AL62" i="16"/>
  <c r="AE62" i="16"/>
  <c r="AG62" i="16"/>
  <c r="AJ62" i="16"/>
  <c r="AH62" i="16"/>
  <c r="AK62" i="16"/>
  <c r="AM62" i="16"/>
  <c r="L60" i="4"/>
  <c r="Q136" i="4" s="1"/>
  <c r="AD62" i="16"/>
  <c r="AC62" i="16"/>
  <c r="AM26" i="16"/>
  <c r="AJ26" i="16"/>
  <c r="AD26" i="16"/>
  <c r="AH26" i="16"/>
  <c r="AC26" i="16"/>
  <c r="AG26" i="16"/>
  <c r="AF26" i="16"/>
  <c r="AL26" i="16"/>
  <c r="AK26" i="16"/>
  <c r="AE26" i="16"/>
  <c r="L24" i="4"/>
  <c r="Q100" i="4" s="1"/>
  <c r="AI26" i="16"/>
  <c r="AJ41" i="16"/>
  <c r="AF41" i="16"/>
  <c r="AM41" i="16"/>
  <c r="AH41" i="16"/>
  <c r="AG41" i="16"/>
  <c r="AE41" i="16"/>
  <c r="AK41" i="16"/>
  <c r="AL41" i="16"/>
  <c r="L39" i="4"/>
  <c r="Q115" i="4" s="1"/>
  <c r="AI41" i="16"/>
  <c r="AD41" i="16"/>
  <c r="AC41" i="16"/>
  <c r="AM31" i="16"/>
  <c r="AJ31" i="16"/>
  <c r="AD31" i="16"/>
  <c r="AC31" i="16"/>
  <c r="AH31" i="16"/>
  <c r="AL31" i="16"/>
  <c r="AK31" i="16"/>
  <c r="AI31" i="16"/>
  <c r="AF31" i="16"/>
  <c r="AE31" i="16"/>
  <c r="L29" i="4"/>
  <c r="Q105" i="4" s="1"/>
  <c r="AG31" i="16"/>
  <c r="AM57" i="16"/>
  <c r="AJ57" i="16"/>
  <c r="AG57" i="16"/>
  <c r="AL57" i="16"/>
  <c r="AK57" i="16"/>
  <c r="AC57" i="16"/>
  <c r="L55" i="4"/>
  <c r="Q131" i="4" s="1"/>
  <c r="AH57" i="16"/>
  <c r="AD57" i="16"/>
  <c r="AI57" i="16"/>
  <c r="AF57" i="16"/>
  <c r="AE57" i="16"/>
  <c r="AH30" i="16"/>
  <c r="AF30" i="16"/>
  <c r="AI30" i="16"/>
  <c r="AC30" i="16"/>
  <c r="AG30" i="16"/>
  <c r="L28" i="4"/>
  <c r="Q104" i="4" s="1"/>
  <c r="AD30" i="16"/>
  <c r="AJ30" i="16"/>
  <c r="AM30" i="16"/>
  <c r="AK30" i="16"/>
  <c r="AL30" i="16"/>
  <c r="AE30" i="16"/>
  <c r="AD49" i="16"/>
  <c r="AL49" i="16"/>
  <c r="AI49" i="16"/>
  <c r="AK49" i="16"/>
  <c r="AG49" i="16"/>
  <c r="AM49" i="16"/>
  <c r="AH49" i="16"/>
  <c r="AF49" i="16"/>
  <c r="AJ49" i="16"/>
  <c r="L47" i="4"/>
  <c r="Q123" i="4" s="1"/>
  <c r="AE49" i="16"/>
  <c r="AC49" i="16"/>
  <c r="AE70" i="16"/>
  <c r="AC70" i="16"/>
  <c r="AI70" i="16"/>
  <c r="AF70" i="16"/>
  <c r="AG70" i="16"/>
  <c r="AL70" i="16"/>
  <c r="L68" i="4"/>
  <c r="Q144" i="4" s="1"/>
  <c r="AD70" i="16"/>
  <c r="AH70" i="16"/>
  <c r="AJ70" i="16"/>
  <c r="AK70" i="16"/>
  <c r="AM70" i="16"/>
  <c r="AE28" i="16"/>
  <c r="AC28" i="16"/>
  <c r="AG28" i="16"/>
  <c r="AJ28" i="16"/>
  <c r="AM28" i="16"/>
  <c r="AL28" i="16"/>
  <c r="AH28" i="16"/>
  <c r="AI28" i="16"/>
  <c r="L26" i="4"/>
  <c r="Q102" i="4" s="1"/>
  <c r="AF28" i="16"/>
  <c r="AK28" i="16"/>
  <c r="AD28" i="16"/>
  <c r="AC76" i="16"/>
  <c r="AK76" i="16"/>
  <c r="L74" i="4"/>
  <c r="Q150" i="4" s="1"/>
  <c r="AL76" i="16"/>
  <c r="AD76" i="16"/>
  <c r="AM76" i="16"/>
  <c r="AF76" i="16"/>
  <c r="AH76" i="16"/>
  <c r="AI76" i="16"/>
  <c r="AE76" i="16"/>
  <c r="AG76" i="16"/>
  <c r="AJ76" i="16"/>
  <c r="AK71" i="16"/>
  <c r="AC71" i="16"/>
  <c r="AJ71" i="16"/>
  <c r="AH71" i="16"/>
  <c r="AM71" i="16"/>
  <c r="AD71" i="16"/>
  <c r="AG71" i="16"/>
  <c r="AI71" i="16"/>
  <c r="AL71" i="16"/>
  <c r="AE71" i="16"/>
  <c r="L69" i="4"/>
  <c r="Q145" i="4" s="1"/>
  <c r="AF71" i="16"/>
  <c r="L71" i="4"/>
  <c r="Q147" i="4" s="1"/>
  <c r="AF73" i="16"/>
  <c r="AI73" i="16"/>
  <c r="AC73" i="16"/>
  <c r="AJ73" i="16"/>
  <c r="AE73" i="16"/>
  <c r="AH73" i="16"/>
  <c r="AL73" i="16"/>
  <c r="AG73" i="16"/>
  <c r="AD73" i="16"/>
  <c r="AM73" i="16"/>
  <c r="AK73" i="16"/>
  <c r="AJ44" i="16"/>
  <c r="AC44" i="16"/>
  <c r="AL44" i="16"/>
  <c r="AK44" i="16"/>
  <c r="AM44" i="16"/>
  <c r="AF44" i="16"/>
  <c r="AD44" i="16"/>
  <c r="L42" i="4"/>
  <c r="Q118" i="4" s="1"/>
  <c r="AE44" i="16"/>
  <c r="AI44" i="16"/>
  <c r="AH44" i="16"/>
  <c r="AG44" i="16"/>
  <c r="AK68" i="16"/>
  <c r="AI68" i="16"/>
  <c r="AD68" i="16"/>
  <c r="AJ68" i="16"/>
  <c r="AL68" i="16"/>
  <c r="AC68" i="16"/>
  <c r="AE68" i="16"/>
  <c r="L66" i="4"/>
  <c r="Q142" i="4" s="1"/>
  <c r="AM68" i="16"/>
  <c r="AH68" i="16"/>
  <c r="AG68" i="16"/>
  <c r="AF68" i="16"/>
  <c r="AI53" i="16"/>
  <c r="AF53" i="16"/>
  <c r="AL53" i="16"/>
  <c r="AG53" i="16"/>
  <c r="AM53" i="16"/>
  <c r="AJ53" i="16"/>
  <c r="AK53" i="16"/>
  <c r="AD53" i="16"/>
  <c r="L51" i="4"/>
  <c r="Q127" i="4" s="1"/>
  <c r="AC53" i="16"/>
  <c r="AE53" i="16"/>
  <c r="AH53" i="16"/>
  <c r="L27" i="4"/>
  <c r="Q103" i="4" s="1"/>
  <c r="AI29" i="16"/>
  <c r="AD29" i="16"/>
  <c r="AM29" i="16"/>
  <c r="AC29" i="16"/>
  <c r="AL29" i="16"/>
  <c r="AH29" i="16"/>
  <c r="AG29" i="16"/>
  <c r="AJ29" i="16"/>
  <c r="AE29" i="16"/>
  <c r="AF29" i="16"/>
  <c r="AK29" i="16"/>
  <c r="AJ43" i="16"/>
  <c r="AF43" i="16"/>
  <c r="AE43" i="16"/>
  <c r="AI43" i="16"/>
  <c r="AC43" i="16"/>
  <c r="AK43" i="16"/>
  <c r="AM43" i="16"/>
  <c r="AD43" i="16"/>
  <c r="AH43" i="16"/>
  <c r="L41" i="4"/>
  <c r="Q117" i="4" s="1"/>
  <c r="AG43" i="16"/>
  <c r="AL43" i="16"/>
  <c r="L76" i="4"/>
  <c r="Q152" i="4" s="1"/>
  <c r="AH78" i="16"/>
  <c r="AK78" i="16"/>
  <c r="AM78" i="16"/>
  <c r="AF78" i="16"/>
  <c r="AL78" i="16"/>
  <c r="AG78" i="16"/>
  <c r="AJ78" i="16"/>
  <c r="AC78" i="16"/>
  <c r="AD78" i="16"/>
  <c r="AI78" i="16"/>
  <c r="AE78" i="16"/>
  <c r="AJ42" i="16"/>
  <c r="AL42" i="16"/>
  <c r="AC42" i="16"/>
  <c r="AD42" i="16"/>
  <c r="AH42" i="16"/>
  <c r="AK42" i="16"/>
  <c r="AI42" i="16"/>
  <c r="AE42" i="16"/>
  <c r="L40" i="4"/>
  <c r="Q116" i="4" s="1"/>
  <c r="AM42" i="16"/>
  <c r="AG42" i="16"/>
  <c r="AF42" i="16"/>
  <c r="AL52" i="16"/>
  <c r="AM52" i="16"/>
  <c r="AI52" i="16"/>
  <c r="L50" i="4"/>
  <c r="Q126" i="4" s="1"/>
  <c r="AF52" i="16"/>
  <c r="AJ52" i="16"/>
  <c r="AH52" i="16"/>
  <c r="AK52" i="16"/>
  <c r="AE52" i="16"/>
  <c r="AD52" i="16"/>
  <c r="AG52" i="16"/>
  <c r="AC52" i="16"/>
  <c r="AJ20" i="16"/>
  <c r="AE20" i="16"/>
  <c r="AM20" i="16"/>
  <c r="AK20" i="16"/>
  <c r="AI20" i="16"/>
  <c r="AD20" i="16"/>
  <c r="AC20" i="16"/>
  <c r="AL20" i="16"/>
  <c r="AH20" i="16"/>
  <c r="L18" i="4"/>
  <c r="Q94" i="4" s="1"/>
  <c r="AF20" i="16"/>
  <c r="AG20" i="16"/>
  <c r="AM40" i="16"/>
  <c r="AE40" i="16"/>
  <c r="AF40" i="16"/>
  <c r="AH40" i="16"/>
  <c r="AI40" i="16"/>
  <c r="AJ40" i="16"/>
  <c r="L38" i="4"/>
  <c r="Q114" i="4" s="1"/>
  <c r="AG40" i="16"/>
  <c r="AK40" i="16"/>
  <c r="AD40" i="16"/>
  <c r="AC40" i="16"/>
  <c r="AL40" i="16"/>
  <c r="AK33" i="16"/>
  <c r="AF33" i="16"/>
  <c r="AM33" i="16"/>
  <c r="AH33" i="16"/>
  <c r="AG33" i="16"/>
  <c r="L31" i="4"/>
  <c r="Q107" i="4" s="1"/>
  <c r="AI33" i="16"/>
  <c r="AE33" i="16"/>
  <c r="AD33" i="16"/>
  <c r="AJ33" i="16"/>
  <c r="AL33" i="16"/>
  <c r="AC33" i="16"/>
  <c r="AL38" i="16"/>
  <c r="AM38" i="16"/>
  <c r="AJ38" i="16"/>
  <c r="AI38" i="16"/>
  <c r="AC38" i="16"/>
  <c r="AE38" i="16"/>
  <c r="AD38" i="16"/>
  <c r="L36" i="4"/>
  <c r="Q112" i="4" s="1"/>
  <c r="AG38" i="16"/>
  <c r="AK38" i="16"/>
  <c r="AH38" i="16"/>
  <c r="AF38" i="16"/>
  <c r="AM24" i="16"/>
  <c r="L22" i="4"/>
  <c r="Q98" i="4" s="1"/>
  <c r="AL24" i="16"/>
  <c r="AC24" i="16"/>
  <c r="AK24" i="16"/>
  <c r="AH24" i="16"/>
  <c r="AE24" i="16"/>
  <c r="AD24" i="16"/>
  <c r="AF24" i="16"/>
  <c r="AI24" i="16"/>
  <c r="AG24" i="16"/>
  <c r="AJ24" i="16"/>
  <c r="AF75" i="16"/>
  <c r="AI75" i="16"/>
  <c r="AE75" i="16"/>
  <c r="AD75" i="16"/>
  <c r="AM75" i="16"/>
  <c r="L73" i="4"/>
  <c r="Q149" i="4" s="1"/>
  <c r="AL75" i="16"/>
  <c r="AJ75" i="16"/>
  <c r="AC75" i="16"/>
  <c r="AG75" i="16"/>
  <c r="AK75" i="16"/>
  <c r="AH75" i="16"/>
  <c r="AL77" i="16"/>
  <c r="AD77" i="16"/>
  <c r="AE77" i="16"/>
  <c r="AF77" i="16"/>
  <c r="L75" i="4"/>
  <c r="Q151" i="4" s="1"/>
  <c r="AC77" i="16"/>
  <c r="AI77" i="16"/>
  <c r="AK77" i="16"/>
  <c r="AJ77" i="16"/>
  <c r="AG77" i="16"/>
  <c r="AH77" i="16"/>
  <c r="AM77" i="16"/>
  <c r="AG60" i="16"/>
  <c r="AK60" i="16"/>
  <c r="AD60" i="16"/>
  <c r="AJ60" i="16"/>
  <c r="L58" i="4"/>
  <c r="Q134" i="4" s="1"/>
  <c r="AF60" i="16"/>
  <c r="AI60" i="16"/>
  <c r="AH60" i="16"/>
  <c r="AM60" i="16"/>
  <c r="AE60" i="16"/>
  <c r="AL60" i="16"/>
  <c r="AC60" i="16"/>
  <c r="AG59" i="16"/>
  <c r="AC59" i="16"/>
  <c r="AD59" i="16"/>
  <c r="AE59" i="16"/>
  <c r="L57" i="4"/>
  <c r="Q133" i="4" s="1"/>
  <c r="AF59" i="16"/>
  <c r="AJ59" i="16"/>
  <c r="AM59" i="16"/>
  <c r="AI59" i="16"/>
  <c r="AH59" i="16"/>
  <c r="AL59" i="16"/>
  <c r="AK59" i="16"/>
  <c r="W14" i="3" l="1"/>
  <c r="AK6" i="3"/>
  <c r="S6" i="3"/>
  <c r="W6" i="3" s="1"/>
  <c r="AG8" i="3"/>
  <c r="AG28" i="3" s="1"/>
  <c r="B15" i="17"/>
  <c r="X14" i="17"/>
  <c r="AL3" i="1"/>
  <c r="AL54" i="1" s="1"/>
  <c r="AL47" i="1"/>
  <c r="AL66" i="1"/>
  <c r="AL71" i="1"/>
  <c r="AL58" i="1"/>
  <c r="AL63" i="1"/>
  <c r="AL12" i="1"/>
  <c r="AL19" i="1"/>
  <c r="AK21" i="1"/>
  <c r="AK22" i="1"/>
  <c r="AK24" i="1"/>
  <c r="AK18" i="1"/>
  <c r="AK42" i="1"/>
  <c r="AK39" i="1"/>
  <c r="AK30" i="1"/>
  <c r="AK74" i="1"/>
  <c r="AK29" i="1"/>
  <c r="AK80" i="1"/>
  <c r="B13" i="1"/>
  <c r="X12" i="1"/>
  <c r="AK25" i="1"/>
  <c r="AK26" i="1"/>
  <c r="AK63" i="1"/>
  <c r="AK37" i="1"/>
  <c r="AK79" i="1"/>
  <c r="AK56" i="1"/>
  <c r="AK33" i="1"/>
  <c r="AK48" i="1"/>
  <c r="AK46" i="1"/>
  <c r="AK20" i="1"/>
  <c r="AK23" i="1"/>
  <c r="AK38" i="1"/>
  <c r="AK32" i="1"/>
  <c r="AK45" i="1"/>
  <c r="AK78" i="1"/>
  <c r="AK69" i="1"/>
  <c r="AK51" i="1"/>
  <c r="AK34" i="1"/>
  <c r="AK10" i="1"/>
  <c r="AK13" i="1"/>
  <c r="AK8" i="1"/>
  <c r="AK64" i="1"/>
  <c r="AK58" i="1"/>
  <c r="AK36" i="1"/>
  <c r="AK55" i="1"/>
  <c r="AK41" i="1"/>
  <c r="AK60" i="1"/>
  <c r="AK72" i="1"/>
  <c r="AF8" i="3"/>
  <c r="AF29" i="3" s="1"/>
  <c r="AE8" i="3"/>
  <c r="AE30" i="3" s="1"/>
  <c r="AD8" i="3"/>
  <c r="AD30" i="3" s="1"/>
  <c r="B15" i="16"/>
  <c r="X14" i="16"/>
  <c r="AH8" i="3"/>
  <c r="AH29" i="3" s="1"/>
  <c r="AI2" i="16"/>
  <c r="U12" i="3" s="1"/>
  <c r="Y12" i="3" s="1"/>
  <c r="AD2" i="16"/>
  <c r="U3" i="3" s="1"/>
  <c r="Y3" i="3" s="1"/>
  <c r="AJ2" i="16"/>
  <c r="U13" i="3" s="1"/>
  <c r="Y13" i="3" s="1"/>
  <c r="AC2" i="16"/>
  <c r="U2" i="3" s="1"/>
  <c r="Y2" i="3" s="1"/>
  <c r="AK2" i="16"/>
  <c r="U14" i="3" s="1"/>
  <c r="Y14" i="3" s="1"/>
  <c r="AM2" i="16"/>
  <c r="U16" i="3" s="1"/>
  <c r="Y16" i="3" s="1"/>
  <c r="AH2" i="16"/>
  <c r="U9" i="3" s="1"/>
  <c r="Y9" i="3" s="1"/>
  <c r="AG2" i="16"/>
  <c r="U8" i="3" s="1"/>
  <c r="Y8" i="3" s="1"/>
  <c r="AL2" i="16"/>
  <c r="U15" i="3" s="1"/>
  <c r="Y15" i="3" s="1"/>
  <c r="AE2" i="16"/>
  <c r="U4" i="3" s="1"/>
  <c r="Y4" i="3" s="1"/>
  <c r="AF2" i="16"/>
  <c r="U5" i="3" s="1"/>
  <c r="Y5" i="3" s="1"/>
  <c r="U7" i="3"/>
  <c r="AI6" i="3"/>
  <c r="T7" i="3"/>
  <c r="AI5" i="3"/>
  <c r="O18" i="3"/>
  <c r="W17" i="3" l="1"/>
  <c r="AG29" i="3"/>
  <c r="AG30" i="3"/>
  <c r="AL20" i="1"/>
  <c r="AL42" i="1"/>
  <c r="AL18" i="1"/>
  <c r="AL13" i="1"/>
  <c r="AL24" i="1"/>
  <c r="AL45" i="1"/>
  <c r="AL49" i="1"/>
  <c r="AL70" i="1"/>
  <c r="AL60" i="1"/>
  <c r="AL61" i="1"/>
  <c r="AL59" i="1"/>
  <c r="AL15" i="1"/>
  <c r="AL8" i="1"/>
  <c r="AL26" i="1"/>
  <c r="AL57" i="1"/>
  <c r="AL53" i="1"/>
  <c r="AL33" i="1"/>
  <c r="AL52" i="1"/>
  <c r="AL74" i="1"/>
  <c r="AL56" i="1"/>
  <c r="AM54" i="1"/>
  <c r="AM62" i="1"/>
  <c r="AM30" i="1"/>
  <c r="AM46" i="1"/>
  <c r="AM78" i="1"/>
  <c r="AM38" i="1"/>
  <c r="AM47" i="1"/>
  <c r="AM43" i="1"/>
  <c r="AM50" i="1"/>
  <c r="AM28" i="1"/>
  <c r="AM58" i="1"/>
  <c r="AM35" i="1"/>
  <c r="AM51" i="1"/>
  <c r="AM59" i="1"/>
  <c r="AM56" i="1"/>
  <c r="AM72" i="1"/>
  <c r="AM32" i="1"/>
  <c r="AM65" i="1"/>
  <c r="AM68" i="1"/>
  <c r="AM70" i="1"/>
  <c r="AM40" i="1"/>
  <c r="AM55" i="1"/>
  <c r="AM39" i="1"/>
  <c r="AM60" i="1"/>
  <c r="AM33" i="1"/>
  <c r="AM63" i="1"/>
  <c r="AM34" i="1"/>
  <c r="AM48" i="1"/>
  <c r="AM57" i="1"/>
  <c r="AM76" i="1"/>
  <c r="AM80" i="1"/>
  <c r="AM67" i="1"/>
  <c r="AM45" i="1"/>
  <c r="AM37" i="1"/>
  <c r="AM53" i="1"/>
  <c r="AM61" i="1"/>
  <c r="AM75" i="1"/>
  <c r="AM29" i="1"/>
  <c r="AM36" i="1"/>
  <c r="AM31" i="1"/>
  <c r="AM66" i="1"/>
  <c r="AM41" i="1"/>
  <c r="AM49" i="1"/>
  <c r="AM44" i="1"/>
  <c r="AM74" i="1"/>
  <c r="AM77" i="1"/>
  <c r="AM73" i="1"/>
  <c r="AM64" i="1"/>
  <c r="AM69" i="1"/>
  <c r="AM52" i="1"/>
  <c r="AM42" i="1"/>
  <c r="AM79" i="1"/>
  <c r="AM27" i="1"/>
  <c r="AM71" i="1"/>
  <c r="AM18" i="1"/>
  <c r="AM8" i="1"/>
  <c r="AM20" i="1"/>
  <c r="AM26" i="1"/>
  <c r="AM14" i="1"/>
  <c r="AM17" i="1"/>
  <c r="AM24" i="1"/>
  <c r="AM19" i="1"/>
  <c r="AM13" i="1"/>
  <c r="AM7" i="1"/>
  <c r="AM12" i="1"/>
  <c r="AM11" i="1"/>
  <c r="AM9" i="1"/>
  <c r="AM23" i="1"/>
  <c r="AM6" i="1"/>
  <c r="AM16" i="1"/>
  <c r="AM15" i="1"/>
  <c r="AM25" i="1"/>
  <c r="AM22" i="1"/>
  <c r="AM5" i="1"/>
  <c r="AM10" i="1"/>
  <c r="AM21" i="1"/>
  <c r="AL51" i="1"/>
  <c r="AL7" i="1"/>
  <c r="AL36" i="1"/>
  <c r="AL43" i="1"/>
  <c r="AL22" i="1"/>
  <c r="AL38" i="1"/>
  <c r="AL35" i="1"/>
  <c r="AL31" i="1"/>
  <c r="X13" i="1"/>
  <c r="B14" i="1"/>
  <c r="AL25" i="1"/>
  <c r="AL14" i="1"/>
  <c r="AL11" i="1"/>
  <c r="AL32" i="1"/>
  <c r="AL48" i="1"/>
  <c r="AL77" i="1"/>
  <c r="AL27" i="1"/>
  <c r="AL41" i="1"/>
  <c r="AL28" i="1"/>
  <c r="AK2" i="1"/>
  <c r="T14" i="3" s="1"/>
  <c r="AL10" i="1"/>
  <c r="AL29" i="1"/>
  <c r="AL72" i="1"/>
  <c r="AL37" i="1"/>
  <c r="AL80" i="1"/>
  <c r="AL5" i="1"/>
  <c r="AL34" i="1"/>
  <c r="AL78" i="1"/>
  <c r="AL79" i="1"/>
  <c r="AL30" i="1"/>
  <c r="AL46" i="1"/>
  <c r="AL6" i="1"/>
  <c r="AL9" i="1"/>
  <c r="AL17" i="1"/>
  <c r="AL50" i="1"/>
  <c r="AL65" i="1"/>
  <c r="AL44" i="1"/>
  <c r="AL64" i="1"/>
  <c r="AL67" i="1"/>
  <c r="AL39" i="1"/>
  <c r="AL62" i="1"/>
  <c r="B16" i="17"/>
  <c r="X15" i="17"/>
  <c r="AL21" i="1"/>
  <c r="AL16" i="1"/>
  <c r="AL23" i="1"/>
  <c r="AL40" i="1"/>
  <c r="AL76" i="1"/>
  <c r="AL55" i="1"/>
  <c r="AL69" i="1"/>
  <c r="AL73" i="1"/>
  <c r="AL68" i="1"/>
  <c r="AL75" i="1"/>
  <c r="AF30" i="3"/>
  <c r="AF28" i="3"/>
  <c r="AE28" i="3"/>
  <c r="AE29" i="3"/>
  <c r="AD28" i="3"/>
  <c r="AD29" i="3"/>
  <c r="AH30" i="3"/>
  <c r="B16" i="16"/>
  <c r="X15" i="16"/>
  <c r="AH28" i="3"/>
  <c r="U6" i="3"/>
  <c r="Y6" i="3" s="1"/>
  <c r="Y17" i="3" s="1"/>
  <c r="AI8" i="3"/>
  <c r="AI30" i="3" s="1"/>
  <c r="AM2" i="1" l="1"/>
  <c r="T16" i="3" s="1"/>
  <c r="X16" i="3" s="1"/>
  <c r="AL2" i="1"/>
  <c r="T15" i="3" s="1"/>
  <c r="X15" i="3" s="1"/>
  <c r="X14" i="3"/>
  <c r="X16" i="17"/>
  <c r="B17" i="17"/>
  <c r="B15" i="1"/>
  <c r="X14" i="1"/>
  <c r="B17" i="16"/>
  <c r="X16" i="16"/>
  <c r="AI28" i="3"/>
  <c r="AI29" i="3"/>
  <c r="T6" i="3" l="1"/>
  <c r="X6" i="3" s="1"/>
  <c r="X17" i="3" s="1"/>
  <c r="X15" i="1"/>
  <c r="B16" i="1"/>
  <c r="X17" i="17"/>
  <c r="B18" i="17"/>
  <c r="X17" i="16"/>
  <c r="B18" i="16"/>
  <c r="X16" i="1" l="1"/>
  <c r="B17" i="1"/>
  <c r="X18" i="17"/>
  <c r="B19" i="17"/>
  <c r="B19" i="16"/>
  <c r="X18" i="16"/>
  <c r="X17" i="1" l="1"/>
  <c r="B18" i="1"/>
  <c r="B20" i="17"/>
  <c r="X19" i="17"/>
  <c r="B20" i="16"/>
  <c r="X19" i="16"/>
  <c r="B19" i="1" l="1"/>
  <c r="X18" i="1"/>
  <c r="B21" i="17"/>
  <c r="X20" i="17"/>
  <c r="B21" i="16"/>
  <c r="X20" i="16"/>
  <c r="X21" i="17" l="1"/>
  <c r="B22" i="17"/>
  <c r="X19" i="1"/>
  <c r="B20" i="1"/>
  <c r="B22" i="16"/>
  <c r="X21" i="16"/>
  <c r="X22" i="17" l="1"/>
  <c r="B23" i="17"/>
  <c r="B21" i="1"/>
  <c r="X20" i="1"/>
  <c r="B23" i="16"/>
  <c r="X22" i="16"/>
  <c r="B24" i="17" l="1"/>
  <c r="X23" i="17"/>
  <c r="X21" i="1"/>
  <c r="B22" i="1"/>
  <c r="B24" i="16"/>
  <c r="X23" i="16"/>
  <c r="B23" i="1" l="1"/>
  <c r="X22" i="1"/>
  <c r="X24" i="17"/>
  <c r="B25" i="17"/>
  <c r="X24" i="16"/>
  <c r="B25" i="16"/>
  <c r="X25" i="17" l="1"/>
  <c r="B26" i="17"/>
  <c r="X23" i="1"/>
  <c r="B24" i="1"/>
  <c r="B26" i="16"/>
  <c r="X25" i="16"/>
  <c r="B25" i="1" l="1"/>
  <c r="X24" i="1"/>
  <c r="B27" i="17"/>
  <c r="X26" i="17"/>
  <c r="B27" i="16"/>
  <c r="X26" i="16"/>
  <c r="B28" i="17" l="1"/>
  <c r="X27" i="17"/>
  <c r="X25" i="1"/>
  <c r="B26" i="1"/>
  <c r="B28" i="16"/>
  <c r="X27" i="16"/>
  <c r="X26" i="1" l="1"/>
  <c r="B27" i="1"/>
  <c r="B29" i="17"/>
  <c r="X28" i="17"/>
  <c r="B29" i="16"/>
  <c r="X28" i="16"/>
  <c r="X29" i="17" l="1"/>
  <c r="B30" i="17"/>
  <c r="B28" i="1"/>
  <c r="X27" i="1"/>
  <c r="B30" i="16"/>
  <c r="X29" i="16"/>
  <c r="B29" i="1" l="1"/>
  <c r="X28" i="1"/>
  <c r="B31" i="17"/>
  <c r="X30" i="17"/>
  <c r="B31" i="16"/>
  <c r="X30" i="16"/>
  <c r="X31" i="17" l="1"/>
  <c r="B32" i="17"/>
  <c r="X29" i="1"/>
  <c r="B30" i="1"/>
  <c r="B32" i="16"/>
  <c r="X31" i="16"/>
  <c r="X30" i="1" l="1"/>
  <c r="B31" i="1"/>
  <c r="B33" i="17"/>
  <c r="X32" i="17"/>
  <c r="B33" i="16"/>
  <c r="X32" i="16"/>
  <c r="X33" i="17" l="1"/>
  <c r="B34" i="17"/>
  <c r="B32" i="1"/>
  <c r="X31" i="1"/>
  <c r="B34" i="16"/>
  <c r="X33" i="16"/>
  <c r="X32" i="1" l="1"/>
  <c r="B33" i="1"/>
  <c r="B35" i="17"/>
  <c r="X34" i="17"/>
  <c r="B35" i="16"/>
  <c r="X34" i="16"/>
  <c r="B36" i="17" l="1"/>
  <c r="X35" i="17"/>
  <c r="X33" i="1"/>
  <c r="B34" i="1"/>
  <c r="B36" i="16"/>
  <c r="X35" i="16"/>
  <c r="X34" i="1" l="1"/>
  <c r="B35" i="1"/>
  <c r="B37" i="17"/>
  <c r="X36" i="17"/>
  <c r="X36" i="16"/>
  <c r="B37" i="16"/>
  <c r="X37" i="17" l="1"/>
  <c r="B38" i="17"/>
  <c r="X35" i="1"/>
  <c r="B36" i="1"/>
  <c r="B38" i="16"/>
  <c r="X37" i="16"/>
  <c r="B37" i="1" l="1"/>
  <c r="X36" i="1"/>
  <c r="B39" i="17"/>
  <c r="X38" i="17"/>
  <c r="B39" i="16"/>
  <c r="X38" i="16"/>
  <c r="X39" i="17" l="1"/>
  <c r="B40" i="17"/>
  <c r="B38" i="1"/>
  <c r="X37" i="1"/>
  <c r="B40" i="16"/>
  <c r="X39" i="16"/>
  <c r="X38" i="1" l="1"/>
  <c r="B39" i="1"/>
  <c r="B41" i="17"/>
  <c r="X40" i="17"/>
  <c r="X40" i="16"/>
  <c r="B41" i="16"/>
  <c r="B42" i="17" l="1"/>
  <c r="X41" i="17"/>
  <c r="X39" i="1"/>
  <c r="B40" i="1"/>
  <c r="X41" i="16"/>
  <c r="B42" i="16"/>
  <c r="X40" i="1" l="1"/>
  <c r="B41" i="1"/>
  <c r="X42" i="17"/>
  <c r="B43" i="17"/>
  <c r="X42" i="16"/>
  <c r="B43" i="16"/>
  <c r="X43" i="17" l="1"/>
  <c r="B44" i="17"/>
  <c r="B42" i="1"/>
  <c r="X41" i="1"/>
  <c r="B44" i="16"/>
  <c r="X43" i="16"/>
  <c r="B43" i="1" l="1"/>
  <c r="X42" i="1"/>
  <c r="X44" i="17"/>
  <c r="B45" i="17"/>
  <c r="X44" i="16"/>
  <c r="B45" i="16"/>
  <c r="X45" i="17" l="1"/>
  <c r="B46" i="17"/>
  <c r="X43" i="1"/>
  <c r="B44" i="1"/>
  <c r="X45" i="16"/>
  <c r="B46" i="16"/>
  <c r="X44" i="1" l="1"/>
  <c r="B45" i="1"/>
  <c r="X46" i="17"/>
  <c r="B47" i="17"/>
  <c r="X46" i="16"/>
  <c r="B47" i="16"/>
  <c r="B48" i="17" l="1"/>
  <c r="X47" i="17"/>
  <c r="B46" i="1"/>
  <c r="X45" i="1"/>
  <c r="B48" i="16"/>
  <c r="X47" i="16"/>
  <c r="X46" i="1" l="1"/>
  <c r="B47" i="1"/>
  <c r="X48" i="17"/>
  <c r="B49" i="17"/>
  <c r="X48" i="16"/>
  <c r="B49" i="16"/>
  <c r="B50" i="17" l="1"/>
  <c r="X49" i="17"/>
  <c r="X47" i="1"/>
  <c r="B48" i="1"/>
  <c r="B50" i="16"/>
  <c r="X49" i="16"/>
  <c r="B49" i="1" l="1"/>
  <c r="X48" i="1"/>
  <c r="X50" i="17"/>
  <c r="B51" i="17"/>
  <c r="X50" i="16"/>
  <c r="B51" i="16"/>
  <c r="X51" i="17" l="1"/>
  <c r="B52" i="17"/>
  <c r="B50" i="1"/>
  <c r="X49" i="1"/>
  <c r="B52" i="16"/>
  <c r="X51" i="16"/>
  <c r="B51" i="1" l="1"/>
  <c r="X50" i="1"/>
  <c r="X52" i="17"/>
  <c r="B53" i="17"/>
  <c r="X52" i="16"/>
  <c r="B53" i="16"/>
  <c r="B54" i="17" l="1"/>
  <c r="X53" i="17"/>
  <c r="B52" i="1"/>
  <c r="X51" i="1"/>
  <c r="X53" i="16"/>
  <c r="B54" i="16"/>
  <c r="X52" i="1" l="1"/>
  <c r="B53" i="1"/>
  <c r="X54" i="17"/>
  <c r="B55" i="17"/>
  <c r="X54" i="16"/>
  <c r="B55" i="16"/>
  <c r="X55" i="17" l="1"/>
  <c r="B56" i="17"/>
  <c r="B54" i="1"/>
  <c r="X53" i="1"/>
  <c r="B56" i="16"/>
  <c r="X55" i="16"/>
  <c r="B55" i="1" l="1"/>
  <c r="X54" i="1"/>
  <c r="X56" i="17"/>
  <c r="B57" i="17"/>
  <c r="X56" i="16"/>
  <c r="B57" i="16"/>
  <c r="B58" i="17" l="1"/>
  <c r="X57" i="17"/>
  <c r="X55" i="1"/>
  <c r="B56" i="1"/>
  <c r="X57" i="16"/>
  <c r="B58" i="16"/>
  <c r="B57" i="1" l="1"/>
  <c r="X56" i="1"/>
  <c r="X58" i="17"/>
  <c r="B59" i="17"/>
  <c r="B59" i="16"/>
  <c r="X58" i="16"/>
  <c r="X59" i="17" l="1"/>
  <c r="B60" i="17"/>
  <c r="B58" i="1"/>
  <c r="X57" i="1"/>
  <c r="X59" i="16"/>
  <c r="B60" i="16"/>
  <c r="B59" i="1" l="1"/>
  <c r="X58" i="1"/>
  <c r="X60" i="17"/>
  <c r="B61" i="17"/>
  <c r="X60" i="16"/>
  <c r="B61" i="16"/>
  <c r="X61" i="17" l="1"/>
  <c r="B62" i="17"/>
  <c r="X59" i="1"/>
  <c r="B60" i="1"/>
  <c r="X61" i="16"/>
  <c r="B62" i="16"/>
  <c r="X60" i="1" l="1"/>
  <c r="B61" i="1"/>
  <c r="B63" i="17"/>
  <c r="X62" i="17"/>
  <c r="X62" i="16"/>
  <c r="B63" i="16"/>
  <c r="X63" i="17" l="1"/>
  <c r="B64" i="17"/>
  <c r="B62" i="1"/>
  <c r="X61" i="1"/>
  <c r="B64" i="16"/>
  <c r="X63" i="16"/>
  <c r="B63" i="1" l="1"/>
  <c r="X62" i="1"/>
  <c r="B65" i="17"/>
  <c r="X64" i="17"/>
  <c r="X64" i="16"/>
  <c r="B65" i="16"/>
  <c r="X65" i="17" l="1"/>
  <c r="B66" i="17"/>
  <c r="B64" i="1"/>
  <c r="X63" i="1"/>
  <c r="X65" i="16"/>
  <c r="B66" i="16"/>
  <c r="B65" i="1" l="1"/>
  <c r="X64" i="1"/>
  <c r="B67" i="17"/>
  <c r="X66" i="17"/>
  <c r="B67" i="16"/>
  <c r="X66" i="16"/>
  <c r="B68" i="17" l="1"/>
  <c r="X67" i="17"/>
  <c r="B66" i="1"/>
  <c r="X65" i="1"/>
  <c r="B68" i="16"/>
  <c r="X67" i="16"/>
  <c r="X66" i="1" l="1"/>
  <c r="B67" i="1"/>
  <c r="B69" i="17"/>
  <c r="X68" i="17"/>
  <c r="X68" i="16"/>
  <c r="B69" i="16"/>
  <c r="B70" i="17" l="1"/>
  <c r="X69" i="17"/>
  <c r="B68" i="1"/>
  <c r="X67" i="1"/>
  <c r="X69" i="16"/>
  <c r="B70" i="16"/>
  <c r="X68" i="1" l="1"/>
  <c r="B69" i="1"/>
  <c r="B71" i="17"/>
  <c r="X70" i="17"/>
  <c r="X70" i="16"/>
  <c r="B71" i="16"/>
  <c r="B72" i="17" l="1"/>
  <c r="X71" i="17"/>
  <c r="B70" i="1"/>
  <c r="X69" i="1"/>
  <c r="B72" i="16"/>
  <c r="X71" i="16"/>
  <c r="B71" i="1" l="1"/>
  <c r="X70" i="1"/>
  <c r="B73" i="17"/>
  <c r="X72" i="17"/>
  <c r="X72" i="16"/>
  <c r="B73" i="16"/>
  <c r="B74" i="17" l="1"/>
  <c r="X73" i="17"/>
  <c r="B72" i="1"/>
  <c r="X71" i="1"/>
  <c r="X73" i="16"/>
  <c r="B74" i="16"/>
  <c r="B73" i="1" l="1"/>
  <c r="X72" i="1"/>
  <c r="B75" i="17"/>
  <c r="X74" i="17"/>
  <c r="X74" i="16"/>
  <c r="B75" i="16"/>
  <c r="B76" i="17" l="1"/>
  <c r="X75" i="17"/>
  <c r="B74" i="1"/>
  <c r="X73" i="1"/>
  <c r="X75" i="16"/>
  <c r="B76" i="16"/>
  <c r="B75" i="1" l="1"/>
  <c r="X74" i="1"/>
  <c r="B77" i="17"/>
  <c r="X76" i="17"/>
  <c r="X76" i="16"/>
  <c r="B77" i="16"/>
  <c r="X77" i="17" l="1"/>
  <c r="B78" i="17"/>
  <c r="B76" i="1"/>
  <c r="X75" i="1"/>
  <c r="X77" i="16"/>
  <c r="B78" i="16"/>
  <c r="B77" i="1" l="1"/>
  <c r="X76" i="1"/>
  <c r="B79" i="17"/>
  <c r="X78" i="17"/>
  <c r="B79" i="16"/>
  <c r="X78" i="16"/>
  <c r="X79" i="17" l="1"/>
  <c r="B80" i="17"/>
  <c r="X80" i="17" s="1"/>
  <c r="B78" i="1"/>
  <c r="X77" i="1"/>
  <c r="B80" i="16"/>
  <c r="X80" i="16" s="1"/>
  <c r="X79" i="16"/>
  <c r="B79" i="1" l="1"/>
  <c r="X78" i="1"/>
  <c r="B80" i="1" l="1"/>
  <c r="X80" i="1" s="1"/>
  <c r="X79" i="1"/>
</calcChain>
</file>

<file path=xl/sharedStrings.xml><?xml version="1.0" encoding="utf-8"?>
<sst xmlns="http://schemas.openxmlformats.org/spreadsheetml/2006/main" count="264" uniqueCount="147">
  <si>
    <t>Pair #</t>
  </si>
  <si>
    <t>AllMax</t>
  </si>
  <si>
    <t>AllMin</t>
  </si>
  <si>
    <t>AllMean</t>
  </si>
  <si>
    <t>AllStDev</t>
  </si>
  <si>
    <t>Sec1Max</t>
  </si>
  <si>
    <t>Sec1Min</t>
  </si>
  <si>
    <t>Sec1Mean</t>
  </si>
  <si>
    <t>Sec1StDev</t>
  </si>
  <si>
    <t>Sec2Max</t>
  </si>
  <si>
    <t>Sec2Min</t>
  </si>
  <si>
    <t>Sec2Mean</t>
  </si>
  <si>
    <t>Sec2StDev</t>
  </si>
  <si>
    <t>Hi-2SD</t>
  </si>
  <si>
    <t>Mean-2SD</t>
  </si>
  <si>
    <t>Coleman</t>
  </si>
  <si>
    <t>Gant</t>
  </si>
  <si>
    <t>Other</t>
  </si>
  <si>
    <t>TotFirm</t>
  </si>
  <si>
    <t>C+G</t>
  </si>
  <si>
    <t>Opt.</t>
  </si>
  <si>
    <t>HA</t>
  </si>
  <si>
    <t>MD</t>
  </si>
  <si>
    <t>Num grps</t>
  </si>
  <si>
    <t>HA: Coleman</t>
  </si>
  <si>
    <t>C&amp;C: Gant</t>
  </si>
  <si>
    <t>Office Automation</t>
  </si>
  <si>
    <t>P(HA)</t>
  </si>
  <si>
    <t>P(OffAut)</t>
  </si>
  <si>
    <t>Support</t>
  </si>
  <si>
    <t>Supt</t>
  </si>
  <si>
    <t>Prot</t>
  </si>
  <si>
    <t>Price (M$)</t>
  </si>
  <si>
    <t>Trans</t>
  </si>
  <si>
    <t>Total Firm</t>
  </si>
  <si>
    <t>Optimal</t>
  </si>
  <si>
    <t>Team</t>
  </si>
  <si>
    <t>$</t>
  </si>
  <si>
    <t>%</t>
  </si>
  <si>
    <t>&lt;5%</t>
  </si>
  <si>
    <t>5-10%</t>
  </si>
  <si>
    <t>10-15%</t>
  </si>
  <si>
    <t>15-20%</t>
  </si>
  <si>
    <t>20-25%</t>
  </si>
  <si>
    <t>25-30%</t>
  </si>
  <si>
    <t>30-35%</t>
  </si>
  <si>
    <t>35-40%</t>
  </si>
  <si>
    <t>40-45%</t>
  </si>
  <si>
    <t>45-50%</t>
  </si>
  <si>
    <t>&gt;50%</t>
  </si>
  <si>
    <t>% on Table</t>
  </si>
  <si>
    <t>Undergrad</t>
  </si>
  <si>
    <t>Past Results</t>
  </si>
  <si>
    <t>Avg$Left</t>
  </si>
  <si>
    <t>HA Prot</t>
  </si>
  <si>
    <t>OA Prot</t>
  </si>
  <si>
    <t>Training</t>
  </si>
  <si>
    <t>All issues</t>
  </si>
  <si>
    <t>Avg%Left</t>
  </si>
  <si>
    <t>% Optimal Agreement</t>
  </si>
  <si>
    <t>Execs</t>
  </si>
  <si>
    <t>on Table</t>
  </si>
  <si>
    <t>&lt;5% ($10M)</t>
  </si>
  <si>
    <t>5-10% ($20M)</t>
  </si>
  <si>
    <t>10-15% ($30M)</t>
  </si>
  <si>
    <t>15-20% ($40M)</t>
  </si>
  <si>
    <t>&gt;20% ($50-203M)</t>
  </si>
  <si>
    <t>MBA00</t>
  </si>
  <si>
    <t>Avg</t>
  </si>
  <si>
    <t>634-0 (01)</t>
  </si>
  <si>
    <t>634-1 (01)</t>
  </si>
  <si>
    <t>Average</t>
  </si>
  <si>
    <t>Lowest</t>
  </si>
  <si>
    <t>Highest</t>
  </si>
  <si>
    <t>Sec 0 - S03</t>
  </si>
  <si>
    <t>Sec 1 - S03</t>
  </si>
  <si>
    <t>Sec 2/P-S03</t>
  </si>
  <si>
    <t>Sec 0 - S04</t>
  </si>
  <si>
    <t>Sec 1 - S04</t>
  </si>
  <si>
    <t>Sec 2/P-S04</t>
  </si>
  <si>
    <t>Max$Left</t>
  </si>
  <si>
    <t>630-1 S05</t>
  </si>
  <si>
    <t>630-2/P S05</t>
  </si>
  <si>
    <t>430 S05</t>
  </si>
  <si>
    <t>Coleman/HA</t>
  </si>
  <si>
    <t>Gant/CC</t>
  </si>
  <si>
    <t>EMBA (99)</t>
  </si>
  <si>
    <t>BBA (00)</t>
  </si>
  <si>
    <t>MBA (00)</t>
  </si>
  <si>
    <t>High</t>
  </si>
  <si>
    <t>Low</t>
  </si>
  <si>
    <t>Coleman (HA):</t>
  </si>
  <si>
    <t>Gant (C&amp;C):</t>
  </si>
  <si>
    <t>Micro Design:</t>
  </si>
  <si>
    <t>Coleman+Gant:</t>
  </si>
  <si>
    <t>Transfer price:</t>
  </si>
  <si>
    <t>Left on table:</t>
  </si>
  <si>
    <t>%Left</t>
  </si>
  <si>
    <t>TransPrice</t>
  </si>
  <si>
    <t>All observations</t>
  </si>
  <si>
    <t>Mav Value to be created</t>
  </si>
  <si>
    <t>Min value (impasse)</t>
  </si>
  <si>
    <t>Value creation opportunity</t>
  </si>
  <si>
    <t>F05 - 3sec</t>
  </si>
  <si>
    <t>430 F05</t>
  </si>
  <si>
    <t>630-1 F05</t>
  </si>
  <si>
    <t>630-0/P F05</t>
  </si>
  <si>
    <t>F06 - 3sec</t>
  </si>
  <si>
    <t>HEC Paris</t>
  </si>
  <si>
    <t>Micro-Design Technology Transfer Exercise -- Execs</t>
  </si>
  <si>
    <t>Execs % Optimal</t>
  </si>
  <si>
    <t>S05 - 3sec</t>
  </si>
  <si>
    <t>F04 - 3sec</t>
  </si>
  <si>
    <t>S03 - 3sec</t>
  </si>
  <si>
    <t>S01 - 2sec</t>
  </si>
  <si>
    <t>Max left on table:</t>
  </si>
  <si>
    <t>Mean trans price</t>
  </si>
  <si>
    <t>Std Dev trans price</t>
  </si>
  <si>
    <t>S07 - 2Sec</t>
  </si>
  <si>
    <t>F08 - Wharton</t>
  </si>
  <si>
    <t>S09 - BBA</t>
  </si>
  <si>
    <t>S09 - MBA</t>
  </si>
  <si>
    <t>Household Appliances NPV</t>
  </si>
  <si>
    <t>Chips &amp; Components NPV</t>
  </si>
  <si>
    <t>Office Automation NPV</t>
  </si>
  <si>
    <t xml:space="preserve">     HA "tax" (given to OA)</t>
  </si>
  <si>
    <t xml:space="preserve">     OA tax (given to HA)</t>
  </si>
  <si>
    <t xml:space="preserve">     HA loss due to training</t>
  </si>
  <si>
    <t>F09 - BBA</t>
  </si>
  <si>
    <t>F09 - MBA</t>
  </si>
  <si>
    <t>F10 - MBA01</t>
  </si>
  <si>
    <t>F10 - MBA02</t>
  </si>
  <si>
    <t>MBA-1 % Optimal</t>
  </si>
  <si>
    <t>MBA-2 % Optimal</t>
  </si>
  <si>
    <t>MBA-1</t>
  </si>
  <si>
    <t>MBA-2</t>
  </si>
  <si>
    <t>Micro-Design Technology Transfer -- MBA-1</t>
  </si>
  <si>
    <t>Micro-Design Technology Transfer -- MBA-2</t>
  </si>
  <si>
    <t>Avg left on table:</t>
  </si>
  <si>
    <t>F10 - MBA 2Sec</t>
  </si>
  <si>
    <t>F10 - EMBA</t>
  </si>
  <si>
    <t>---------------------------Payoffs (in Millions)---------------------------</t>
  </si>
  <si>
    <t>---------------------Payoffs (in Millions)---------------------</t>
  </si>
  <si>
    <t>-------------------Payoffs (in Millions)-------------------</t>
  </si>
  <si>
    <t>F11 - MBA 2Sec</t>
  </si>
  <si>
    <t>F11 - MBA01</t>
  </si>
  <si>
    <t>F11 - MBA02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</si>
</sst>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_);[Red]\(&quot;$&quot;#,##0.0\)"/>
    <numFmt numFmtId="165" formatCode="0.0%"/>
    <numFmt numFmtId="166" formatCode="0.0"/>
    <numFmt numFmtId="167" formatCode="&quot;$&quot;#,##0"/>
    <numFmt numFmtId="168" formatCode="&quot;$&quot;#,##0.0"/>
  </numFmts>
  <fonts count="36" x14ac:knownFonts="1">
    <font>
      <sz val="10"/>
      <name val="Arial"/>
    </font>
    <font>
      <b/>
      <sz val="12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sz val="10"/>
      <color indexed="9"/>
      <name val="Arial"/>
      <family val="2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b/>
      <sz val="18"/>
      <color indexed="9"/>
      <name val="Arial"/>
      <family val="2"/>
    </font>
    <font>
      <b/>
      <sz val="16"/>
      <color indexed="9"/>
      <name val="Arial"/>
      <family val="2"/>
    </font>
    <font>
      <b/>
      <sz val="20"/>
      <color indexed="9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6"/>
      <name val="Arial Narrow"/>
      <family val="2"/>
    </font>
    <font>
      <b/>
      <sz val="16"/>
      <color indexed="9"/>
      <name val="Arial Narrow"/>
      <family val="2"/>
    </font>
    <font>
      <sz val="10"/>
      <color indexed="9"/>
      <name val="Arial Narrow"/>
      <family val="2"/>
    </font>
    <font>
      <b/>
      <sz val="9"/>
      <name val="Arial Narrow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12"/>
      <color indexed="9"/>
      <name val="Arial Narrow"/>
      <family val="2"/>
    </font>
    <font>
      <b/>
      <sz val="18"/>
      <color indexed="9"/>
      <name val="Arial Narrow"/>
      <family val="2"/>
    </font>
    <font>
      <sz val="16"/>
      <name val="Arial Narrow"/>
      <family val="2"/>
    </font>
    <font>
      <b/>
      <u/>
      <sz val="16"/>
      <color indexed="9"/>
      <name val="Arial"/>
      <family val="2"/>
    </font>
    <font>
      <b/>
      <sz val="10"/>
      <color theme="2"/>
      <name val="Arial Narrow"/>
      <family val="2"/>
    </font>
    <font>
      <sz val="10"/>
      <name val="Arial"/>
      <family val="2"/>
    </font>
    <font>
      <sz val="10"/>
      <color theme="3"/>
      <name val="Arial Narrow"/>
      <family val="2"/>
    </font>
    <font>
      <sz val="12"/>
      <color indexed="9"/>
      <name val="Arial"/>
      <family val="2"/>
    </font>
    <font>
      <b/>
      <sz val="22"/>
      <color indexed="9"/>
      <name val="Calibri"/>
      <family val="2"/>
      <scheme val="minor"/>
    </font>
    <font>
      <b/>
      <sz val="16"/>
      <color rgb="FF0E1D2C"/>
      <name val="Cambria"/>
      <family val="1"/>
    </font>
    <font>
      <sz val="10"/>
      <color rgb="FF0E1D2C"/>
      <name val="Cambria"/>
      <family val="1"/>
    </font>
    <font>
      <b/>
      <sz val="16"/>
      <color rgb="FF204162"/>
      <name val="Arial"/>
      <family val="2"/>
    </font>
    <font>
      <b/>
      <sz val="16"/>
      <color rgb="FF0E1D2C"/>
      <name val="Arial"/>
      <family val="2"/>
    </font>
    <font>
      <b/>
      <sz val="22"/>
      <color indexed="9"/>
      <name val="Arial"/>
      <family val="2"/>
    </font>
    <font>
      <sz val="10"/>
      <color theme="3" tint="-0.499984740745262"/>
      <name val="Arial"/>
      <family val="2"/>
    </font>
    <font>
      <sz val="10"/>
      <color theme="3" tint="-0.499984740745262"/>
      <name val="Arial Narrow"/>
      <family val="2"/>
    </font>
  </fonts>
  <fills count="29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gray125">
        <bgColor indexed="2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gray0625">
        <bgColor indexed="8"/>
      </patternFill>
    </fill>
    <fill>
      <patternFill patternType="gray0625">
        <fgColor indexed="55"/>
        <bgColor indexed="22"/>
      </patternFill>
    </fill>
    <fill>
      <patternFill patternType="gray0625">
        <fgColor indexed="55"/>
        <bgColor indexed="9"/>
      </patternFill>
    </fill>
    <fill>
      <patternFill patternType="solid">
        <fgColor theme="4" tint="0.79998168889431442"/>
        <bgColor indexed="64"/>
      </patternFill>
    </fill>
    <fill>
      <patternFill patternType="gray0625">
        <fgColor indexed="55"/>
        <bgColor theme="4" tint="0.79998168889431442"/>
      </patternFill>
    </fill>
    <fill>
      <patternFill patternType="solid">
        <fgColor rgb="FF254B71"/>
        <bgColor indexed="64"/>
      </patternFill>
    </fill>
    <fill>
      <patternFill patternType="gray0625">
        <fgColor indexed="48"/>
        <bgColor rgb="FF254B71"/>
      </patternFill>
    </fill>
    <fill>
      <patternFill patternType="gray0625">
        <fgColor indexed="48"/>
        <bgColor rgb="FF214365"/>
      </patternFill>
    </fill>
    <fill>
      <patternFill patternType="solid">
        <fgColor rgb="FF214365"/>
        <bgColor indexed="9"/>
      </patternFill>
    </fill>
    <fill>
      <patternFill patternType="solid">
        <fgColor rgb="FF214365"/>
        <bgColor indexed="64"/>
      </patternFill>
    </fill>
    <fill>
      <patternFill patternType="solid">
        <fgColor rgb="FF0E1D2C"/>
        <bgColor indexed="64"/>
      </patternFill>
    </fill>
    <fill>
      <patternFill patternType="gray0625">
        <bgColor rgb="FF0E1D2C"/>
      </patternFill>
    </fill>
    <fill>
      <patternFill patternType="solid">
        <fgColor rgb="FFF6F9F1"/>
        <bgColor indexed="64"/>
      </patternFill>
    </fill>
    <fill>
      <patternFill patternType="gray0625">
        <fgColor indexed="55"/>
        <bgColor rgb="FFF6F9F1"/>
      </patternFill>
    </fill>
    <fill>
      <patternFill patternType="solid">
        <fgColor rgb="FFF4F8EE"/>
        <bgColor indexed="64"/>
      </patternFill>
    </fill>
    <fill>
      <patternFill patternType="gray0625">
        <fgColor indexed="55"/>
        <bgColor rgb="FFF4F8EE"/>
      </patternFill>
    </fill>
    <fill>
      <patternFill patternType="solid">
        <fgColor rgb="FF0D1B29"/>
        <bgColor indexed="64"/>
      </patternFill>
    </fill>
    <fill>
      <patternFill patternType="gray0625">
        <bgColor rgb="FF0D1B29"/>
      </patternFill>
    </fill>
    <fill>
      <patternFill patternType="gray0625">
        <fgColor indexed="48"/>
        <bgColor rgb="FF32669A"/>
      </patternFill>
    </fill>
    <fill>
      <patternFill patternType="solid">
        <fgColor rgb="FF32669A"/>
        <bgColor indexed="64"/>
      </patternFill>
    </fill>
    <fill>
      <patternFill patternType="solid">
        <fgColor rgb="FF32669A"/>
        <bgColor indexed="9"/>
      </patternFill>
    </fill>
  </fills>
  <borders count="40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13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 style="hair">
        <color indexed="9"/>
      </left>
      <right style="thick">
        <color indexed="13"/>
      </right>
      <top style="hair">
        <color indexed="9"/>
      </top>
      <bottom style="hair">
        <color indexed="9"/>
      </bottom>
      <diagonal/>
    </border>
    <border>
      <left style="thick">
        <color theme="3" tint="0.79998168889431442"/>
      </left>
      <right/>
      <top style="thick">
        <color theme="3" tint="0.79998168889431442"/>
      </top>
      <bottom/>
      <diagonal/>
    </border>
    <border>
      <left/>
      <right/>
      <top style="thick">
        <color theme="3" tint="0.79998168889431442"/>
      </top>
      <bottom/>
      <diagonal/>
    </border>
    <border>
      <left/>
      <right style="thick">
        <color theme="3" tint="0.79998168889431442"/>
      </right>
      <top style="thick">
        <color theme="3" tint="0.79998168889431442"/>
      </top>
      <bottom/>
      <diagonal/>
    </border>
    <border>
      <left style="thick">
        <color theme="4" tint="0.79998168889431442"/>
      </left>
      <right style="hair">
        <color indexed="9"/>
      </right>
      <top style="thick">
        <color theme="4" tint="0.79998168889431442"/>
      </top>
      <bottom/>
      <diagonal/>
    </border>
    <border>
      <left style="hair">
        <color indexed="9"/>
      </left>
      <right/>
      <top style="thick">
        <color theme="4" tint="0.79998168889431442"/>
      </top>
      <bottom style="hair">
        <color indexed="9"/>
      </bottom>
      <diagonal/>
    </border>
    <border>
      <left/>
      <right/>
      <top style="thick">
        <color theme="4" tint="0.79998168889431442"/>
      </top>
      <bottom style="hair">
        <color indexed="9"/>
      </bottom>
      <diagonal/>
    </border>
    <border>
      <left/>
      <right style="hair">
        <color indexed="9"/>
      </right>
      <top style="thick">
        <color theme="4" tint="0.79998168889431442"/>
      </top>
      <bottom style="hair">
        <color indexed="9"/>
      </bottom>
      <diagonal/>
    </border>
    <border>
      <left style="hair">
        <color indexed="9"/>
      </left>
      <right style="hair">
        <color indexed="9"/>
      </right>
      <top style="thick">
        <color theme="4" tint="0.79998168889431442"/>
      </top>
      <bottom/>
      <diagonal/>
    </border>
    <border>
      <left style="hair">
        <color indexed="9"/>
      </left>
      <right style="thick">
        <color theme="4" tint="0.79998168889431442"/>
      </right>
      <top style="thick">
        <color theme="4" tint="0.79998168889431442"/>
      </top>
      <bottom/>
      <diagonal/>
    </border>
    <border>
      <left style="thick">
        <color theme="4" tint="0.79998168889431442"/>
      </left>
      <right style="hair">
        <color indexed="9"/>
      </right>
      <top/>
      <bottom style="thick">
        <color theme="4" tint="0.79998168889431442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thick">
        <color theme="4" tint="0.79998168889431442"/>
      </bottom>
      <diagonal/>
    </border>
    <border>
      <left style="hair">
        <color indexed="9"/>
      </left>
      <right style="hair">
        <color indexed="9"/>
      </right>
      <top/>
      <bottom style="thick">
        <color theme="4" tint="0.79998168889431442"/>
      </bottom>
      <diagonal/>
    </border>
    <border>
      <left style="hair">
        <color indexed="9"/>
      </left>
      <right style="thick">
        <color theme="4" tint="0.79998168889431442"/>
      </right>
      <top/>
      <bottom style="thick">
        <color theme="4" tint="0.79998168889431442"/>
      </bottom>
      <diagonal/>
    </border>
    <border>
      <left style="thick">
        <color theme="4" tint="0.79998168889431442"/>
      </left>
      <right style="hair">
        <color indexed="9"/>
      </right>
      <top style="thick">
        <color theme="4" tint="0.79998168889431442"/>
      </top>
      <bottom style="hair">
        <color indexed="9"/>
      </bottom>
      <diagonal/>
    </border>
    <border>
      <left style="hair">
        <color indexed="9"/>
      </left>
      <right style="hair">
        <color indexed="9"/>
      </right>
      <top style="thick">
        <color theme="4" tint="0.79998168889431442"/>
      </top>
      <bottom style="hair">
        <color indexed="9"/>
      </bottom>
      <diagonal/>
    </border>
    <border>
      <left style="hair">
        <color indexed="9"/>
      </left>
      <right style="thick">
        <color theme="4" tint="0.79998168889431442"/>
      </right>
      <top style="thick">
        <color theme="4" tint="0.79998168889431442"/>
      </top>
      <bottom style="hair">
        <color indexed="9"/>
      </bottom>
      <diagonal/>
    </border>
    <border>
      <left style="thick">
        <color theme="4" tint="0.79998168889431442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 style="hair">
        <color indexed="9"/>
      </left>
      <right style="thick">
        <color theme="4" tint="0.79998168889431442"/>
      </right>
      <top style="hair">
        <color indexed="9"/>
      </top>
      <bottom style="hair">
        <color indexed="9"/>
      </bottom>
      <diagonal/>
    </border>
    <border>
      <left style="thick">
        <color theme="4" tint="0.79998168889431442"/>
      </left>
      <right style="hair">
        <color indexed="9"/>
      </right>
      <top style="hair">
        <color indexed="9"/>
      </top>
      <bottom style="thick">
        <color theme="4" tint="0.79998168889431442"/>
      </bottom>
      <diagonal/>
    </border>
    <border>
      <left style="hair">
        <color indexed="9"/>
      </left>
      <right style="thick">
        <color theme="4" tint="0.79998168889431442"/>
      </right>
      <top style="hair">
        <color indexed="9"/>
      </top>
      <bottom style="thick">
        <color theme="4" tint="0.79998168889431442"/>
      </bottom>
      <diagonal/>
    </border>
    <border>
      <left style="thick">
        <color theme="4" tint="0.79998168889431442"/>
      </left>
      <right style="hair">
        <color theme="4" tint="0.39994506668294322"/>
      </right>
      <top style="thick">
        <color theme="4" tint="0.79998168889431442"/>
      </top>
      <bottom style="hair">
        <color theme="4" tint="0.39994506668294322"/>
      </bottom>
      <diagonal/>
    </border>
    <border>
      <left style="hair">
        <color theme="4" tint="0.39994506668294322"/>
      </left>
      <right style="hair">
        <color theme="4" tint="0.39994506668294322"/>
      </right>
      <top style="thick">
        <color theme="4" tint="0.79998168889431442"/>
      </top>
      <bottom style="hair">
        <color theme="4" tint="0.39994506668294322"/>
      </bottom>
      <diagonal/>
    </border>
    <border>
      <left style="hair">
        <color theme="4" tint="0.39994506668294322"/>
      </left>
      <right style="thick">
        <color theme="4" tint="0.79998168889431442"/>
      </right>
      <top style="thick">
        <color theme="4" tint="0.79998168889431442"/>
      </top>
      <bottom style="hair">
        <color theme="4" tint="0.39994506668294322"/>
      </bottom>
      <diagonal/>
    </border>
    <border>
      <left style="thick">
        <color theme="4" tint="0.79998168889431442"/>
      </left>
      <right style="hair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  <border>
      <left style="hair">
        <color theme="4" tint="0.39994506668294322"/>
      </left>
      <right style="hair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  <border>
      <left style="hair">
        <color theme="4" tint="0.39994506668294322"/>
      </left>
      <right style="thick">
        <color theme="4" tint="0.79998168889431442"/>
      </right>
      <top style="hair">
        <color theme="4" tint="0.39994506668294322"/>
      </top>
      <bottom style="hair">
        <color theme="4" tint="0.39994506668294322"/>
      </bottom>
      <diagonal/>
    </border>
    <border>
      <left style="thick">
        <color theme="4" tint="0.79998168889431442"/>
      </left>
      <right style="hair">
        <color theme="4" tint="0.39994506668294322"/>
      </right>
      <top style="hair">
        <color theme="4" tint="0.39994506668294322"/>
      </top>
      <bottom style="thick">
        <color theme="4" tint="0.79998168889431442"/>
      </bottom>
      <diagonal/>
    </border>
    <border>
      <left style="hair">
        <color theme="4" tint="0.39994506668294322"/>
      </left>
      <right style="hair">
        <color theme="4" tint="0.39994506668294322"/>
      </right>
      <top style="hair">
        <color theme="4" tint="0.39994506668294322"/>
      </top>
      <bottom style="thick">
        <color theme="4" tint="0.79998168889431442"/>
      </bottom>
      <diagonal/>
    </border>
    <border>
      <left style="hair">
        <color theme="4" tint="0.39994506668294322"/>
      </left>
      <right style="thick">
        <color theme="4" tint="0.79998168889431442"/>
      </right>
      <top style="hair">
        <color theme="4" tint="0.39994506668294322"/>
      </top>
      <bottom style="thick">
        <color theme="4" tint="0.79998168889431442"/>
      </bottom>
      <diagonal/>
    </border>
    <border>
      <left style="thick">
        <color theme="4" tint="0.79998168889431442"/>
      </left>
      <right style="hair">
        <color indexed="9"/>
      </right>
      <top style="hair">
        <color indexed="9"/>
      </top>
      <bottom style="thin">
        <color theme="4" tint="0.79998168889431442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thin">
        <color theme="4" tint="0.79998168889431442"/>
      </bottom>
      <diagonal/>
    </border>
    <border>
      <left style="hair">
        <color indexed="9"/>
      </left>
      <right style="thick">
        <color theme="4" tint="0.79998168889431442"/>
      </right>
      <top style="hair">
        <color indexed="9"/>
      </top>
      <bottom style="thin">
        <color theme="4" tint="0.79998168889431442"/>
      </bottom>
      <diagonal/>
    </border>
    <border>
      <left style="thick">
        <color theme="4" tint="0.79998168889431442"/>
      </left>
      <right style="hair">
        <color indexed="9"/>
      </right>
      <top style="thin">
        <color theme="4" tint="0.79998168889431442"/>
      </top>
      <bottom style="hair">
        <color indexed="9"/>
      </bottom>
      <diagonal/>
    </border>
    <border>
      <left style="hair">
        <color indexed="9"/>
      </left>
      <right style="hair">
        <color indexed="9"/>
      </right>
      <top style="thin">
        <color theme="4" tint="0.79998168889431442"/>
      </top>
      <bottom style="hair">
        <color indexed="9"/>
      </bottom>
      <diagonal/>
    </border>
    <border>
      <left style="hair">
        <color indexed="9"/>
      </left>
      <right style="thick">
        <color theme="4" tint="0.79998168889431442"/>
      </right>
      <top style="thin">
        <color theme="4" tint="0.79998168889431442"/>
      </top>
      <bottom style="hair">
        <color indexed="9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0" borderId="0" xfId="0" applyFont="1"/>
    <xf numFmtId="0" fontId="0" fillId="2" borderId="0" xfId="0" applyFill="1"/>
    <xf numFmtId="2" fontId="0" fillId="0" borderId="0" xfId="0" applyNumberFormat="1"/>
    <xf numFmtId="2" fontId="2" fillId="3" borderId="0" xfId="0" applyNumberFormat="1" applyFont="1" applyFill="1"/>
    <xf numFmtId="0" fontId="0" fillId="4" borderId="0" xfId="0" applyFill="1"/>
    <xf numFmtId="0" fontId="1" fillId="5" borderId="0" xfId="0" applyFont="1" applyFill="1" applyAlignment="1">
      <alignment horizontal="center"/>
    </xf>
    <xf numFmtId="0" fontId="4" fillId="5" borderId="0" xfId="0" applyFont="1" applyFill="1" applyProtection="1">
      <protection locked="0"/>
    </xf>
    <xf numFmtId="0" fontId="4" fillId="6" borderId="0" xfId="0" applyFont="1" applyFill="1" applyProtection="1">
      <protection locked="0"/>
    </xf>
    <xf numFmtId="0" fontId="5" fillId="7" borderId="0" xfId="0" applyFont="1" applyFill="1"/>
    <xf numFmtId="0" fontId="6" fillId="7" borderId="0" xfId="0" applyFont="1" applyFill="1"/>
    <xf numFmtId="0" fontId="9" fillId="7" borderId="0" xfId="0" applyFont="1" applyFill="1" applyAlignment="1">
      <alignment horizontal="right"/>
    </xf>
    <xf numFmtId="0" fontId="5" fillId="7" borderId="0" xfId="0" applyFont="1" applyFill="1" applyAlignment="1">
      <alignment horizontal="left"/>
    </xf>
    <xf numFmtId="0" fontId="6" fillId="7" borderId="0" xfId="0" applyFont="1" applyFill="1" applyAlignment="1">
      <alignment horizontal="left"/>
    </xf>
    <xf numFmtId="0" fontId="9" fillId="7" borderId="0" xfId="0" quotePrefix="1" applyFont="1" applyFill="1" applyAlignment="1">
      <alignment horizontal="right"/>
    </xf>
    <xf numFmtId="0" fontId="6" fillId="7" borderId="0" xfId="0" applyFont="1" applyFill="1" applyAlignment="1">
      <alignment horizontal="center"/>
    </xf>
    <xf numFmtId="1" fontId="8" fillId="7" borderId="0" xfId="0" applyNumberFormat="1" applyFont="1" applyFill="1" applyAlignment="1">
      <alignment horizontal="center"/>
    </xf>
    <xf numFmtId="1" fontId="8" fillId="8" borderId="0" xfId="0" quotePrefix="1" applyNumberFormat="1" applyFont="1" applyFill="1" applyAlignment="1">
      <alignment horizontal="center"/>
    </xf>
    <xf numFmtId="1" fontId="8" fillId="7" borderId="0" xfId="0" quotePrefix="1" applyNumberFormat="1" applyFont="1" applyFill="1" applyAlignment="1">
      <alignment horizontal="center"/>
    </xf>
    <xf numFmtId="1" fontId="0" fillId="0" borderId="0" xfId="0" applyNumberFormat="1"/>
    <xf numFmtId="164" fontId="0" fillId="0" borderId="0" xfId="0" applyNumberFormat="1"/>
    <xf numFmtId="0" fontId="5" fillId="7" borderId="0" xfId="0" applyFont="1" applyFill="1" applyBorder="1" applyAlignment="1">
      <alignment horizontal="left"/>
    </xf>
    <xf numFmtId="0" fontId="6" fillId="7" borderId="0" xfId="0" applyFont="1" applyFill="1" applyBorder="1" applyAlignment="1">
      <alignment horizontal="left"/>
    </xf>
    <xf numFmtId="0" fontId="10" fillId="7" borderId="0" xfId="0" applyFont="1" applyFill="1" applyBorder="1" applyAlignment="1">
      <alignment horizontal="centerContinuous"/>
    </xf>
    <xf numFmtId="0" fontId="7" fillId="7" borderId="0" xfId="0" applyFont="1" applyFill="1" applyBorder="1" applyAlignment="1">
      <alignment horizontal="centerContinuous"/>
    </xf>
    <xf numFmtId="0" fontId="5" fillId="7" borderId="0" xfId="0" applyFont="1" applyFill="1" applyBorder="1" applyAlignment="1">
      <alignment horizontal="centerContinuous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3" fillId="0" borderId="0" xfId="0" applyFont="1"/>
    <xf numFmtId="165" fontId="11" fillId="0" borderId="0" xfId="0" applyNumberFormat="1" applyFont="1"/>
    <xf numFmtId="10" fontId="0" fillId="0" borderId="0" xfId="0" applyNumberFormat="1"/>
    <xf numFmtId="0" fontId="12" fillId="6" borderId="0" xfId="0" applyFont="1" applyFill="1" applyAlignment="1">
      <alignment horizontal="center"/>
    </xf>
    <xf numFmtId="0" fontId="13" fillId="0" borderId="0" xfId="0" applyFont="1" applyAlignment="1">
      <alignment horizontal="centerContinuous"/>
    </xf>
    <xf numFmtId="0" fontId="13" fillId="0" borderId="0" xfId="0" applyFont="1" applyAlignment="1">
      <alignment horizontal="right"/>
    </xf>
    <xf numFmtId="10" fontId="13" fillId="0" borderId="0" xfId="0" applyNumberFormat="1" applyFont="1"/>
    <xf numFmtId="1" fontId="13" fillId="0" borderId="0" xfId="0" applyNumberFormat="1" applyFont="1"/>
    <xf numFmtId="0" fontId="5" fillId="7" borderId="1" xfId="0" applyFont="1" applyFill="1" applyBorder="1"/>
    <xf numFmtId="0" fontId="6" fillId="7" borderId="1" xfId="0" applyFont="1" applyFill="1" applyBorder="1" applyAlignment="1">
      <alignment horizontal="center"/>
    </xf>
    <xf numFmtId="0" fontId="12" fillId="6" borderId="1" xfId="0" applyFont="1" applyFill="1" applyBorder="1" applyAlignment="1">
      <alignment horizontal="right"/>
    </xf>
    <xf numFmtId="0" fontId="1" fillId="5" borderId="1" xfId="0" applyFont="1" applyFill="1" applyBorder="1" applyAlignment="1">
      <alignment horizontal="center"/>
    </xf>
    <xf numFmtId="0" fontId="6" fillId="7" borderId="1" xfId="0" applyFont="1" applyFill="1" applyBorder="1"/>
    <xf numFmtId="0" fontId="0" fillId="0" borderId="1" xfId="0" applyBorder="1"/>
    <xf numFmtId="0" fontId="11" fillId="0" borderId="0" xfId="0" applyFont="1" applyAlignment="1">
      <alignment horizontal="right"/>
    </xf>
    <xf numFmtId="9" fontId="11" fillId="0" borderId="0" xfId="0" applyNumberFormat="1" applyFont="1"/>
    <xf numFmtId="9" fontId="0" fillId="0" borderId="0" xfId="0" applyNumberFormat="1" applyAlignment="1"/>
    <xf numFmtId="167" fontId="0" fillId="0" borderId="0" xfId="0" applyNumberFormat="1"/>
    <xf numFmtId="9" fontId="0" fillId="0" borderId="0" xfId="0" applyNumberFormat="1"/>
    <xf numFmtId="9" fontId="13" fillId="0" borderId="0" xfId="0" applyNumberFormat="1" applyFont="1"/>
    <xf numFmtId="168" fontId="0" fillId="0" borderId="0" xfId="0" applyNumberFormat="1"/>
    <xf numFmtId="167" fontId="13" fillId="0" borderId="0" xfId="0" applyNumberFormat="1" applyFont="1"/>
    <xf numFmtId="0" fontId="11" fillId="0" borderId="0" xfId="0" applyFont="1"/>
    <xf numFmtId="0" fontId="14" fillId="5" borderId="0" xfId="0" applyFont="1" applyFill="1" applyProtection="1">
      <protection locked="0"/>
    </xf>
    <xf numFmtId="164" fontId="15" fillId="7" borderId="0" xfId="0" applyNumberFormat="1" applyFont="1" applyFill="1"/>
    <xf numFmtId="0" fontId="16" fillId="7" borderId="0" xfId="0" applyFont="1" applyFill="1"/>
    <xf numFmtId="10" fontId="17" fillId="0" borderId="0" xfId="0" applyNumberFormat="1" applyFont="1"/>
    <xf numFmtId="10" fontId="18" fillId="0" borderId="0" xfId="0" applyNumberFormat="1" applyFont="1"/>
    <xf numFmtId="0" fontId="13" fillId="0" borderId="0" xfId="0" applyFont="1" applyAlignment="1">
      <alignment horizontal="left"/>
    </xf>
    <xf numFmtId="164" fontId="13" fillId="0" borderId="0" xfId="0" applyNumberFormat="1" applyFont="1"/>
    <xf numFmtId="0" fontId="12" fillId="5" borderId="0" xfId="0" applyFont="1" applyFill="1" applyAlignment="1">
      <alignment horizontal="center"/>
    </xf>
    <xf numFmtId="0" fontId="12" fillId="5" borderId="1" xfId="0" applyFont="1" applyFill="1" applyBorder="1" applyAlignment="1">
      <alignment horizontal="center"/>
    </xf>
    <xf numFmtId="0" fontId="13" fillId="0" borderId="1" xfId="0" applyFont="1" applyBorder="1"/>
    <xf numFmtId="9" fontId="13" fillId="0" borderId="0" xfId="0" applyNumberFormat="1" applyFont="1" applyAlignment="1"/>
    <xf numFmtId="0" fontId="13" fillId="2" borderId="0" xfId="0" applyFont="1" applyFill="1"/>
    <xf numFmtId="0" fontId="12" fillId="0" borderId="0" xfId="0" applyFont="1"/>
    <xf numFmtId="0" fontId="0" fillId="7" borderId="0" xfId="0" applyFill="1"/>
    <xf numFmtId="164" fontId="0" fillId="7" borderId="0" xfId="0" applyNumberFormat="1" applyFill="1"/>
    <xf numFmtId="0" fontId="0" fillId="7" borderId="1" xfId="0" applyFill="1" applyBorder="1"/>
    <xf numFmtId="0" fontId="4" fillId="9" borderId="0" xfId="0" applyFont="1" applyFill="1" applyProtection="1">
      <protection locked="0"/>
    </xf>
    <xf numFmtId="0" fontId="4" fillId="10" borderId="0" xfId="0" applyFont="1" applyFill="1" applyProtection="1">
      <protection locked="0"/>
    </xf>
    <xf numFmtId="0" fontId="14" fillId="10" borderId="0" xfId="0" applyFont="1" applyFill="1" applyProtection="1">
      <protection locked="0"/>
    </xf>
    <xf numFmtId="166" fontId="13" fillId="0" borderId="0" xfId="0" applyNumberFormat="1" applyFont="1"/>
    <xf numFmtId="166" fontId="0" fillId="0" borderId="0" xfId="0" applyNumberFormat="1"/>
    <xf numFmtId="0" fontId="23" fillId="7" borderId="0" xfId="0" quotePrefix="1" applyFont="1" applyFill="1" applyAlignment="1">
      <alignment horizontal="right"/>
    </xf>
    <xf numFmtId="164" fontId="9" fillId="7" borderId="0" xfId="0" quotePrefix="1" applyNumberFormat="1" applyFont="1" applyFill="1" applyAlignment="1">
      <alignment horizontal="right"/>
    </xf>
    <xf numFmtId="0" fontId="0" fillId="0" borderId="0" xfId="0" applyNumberFormat="1"/>
    <xf numFmtId="0" fontId="1" fillId="11" borderId="0" xfId="0" applyFont="1" applyFill="1" applyAlignment="1">
      <alignment horizontal="centerContinuous"/>
    </xf>
    <xf numFmtId="0" fontId="1" fillId="11" borderId="1" xfId="0" applyFont="1" applyFill="1" applyBorder="1" applyAlignment="1">
      <alignment horizontal="center"/>
    </xf>
    <xf numFmtId="164" fontId="22" fillId="11" borderId="0" xfId="0" applyNumberFormat="1" applyFont="1" applyFill="1" applyAlignment="1">
      <alignment horizontal="right"/>
    </xf>
    <xf numFmtId="164" fontId="22" fillId="12" borderId="0" xfId="0" applyNumberFormat="1" applyFont="1" applyFill="1" applyAlignment="1">
      <alignment horizontal="right"/>
    </xf>
    <xf numFmtId="0" fontId="12" fillId="11" borderId="0" xfId="0" applyFont="1" applyFill="1" applyAlignment="1">
      <alignment horizontal="centerContinuous"/>
    </xf>
    <xf numFmtId="0" fontId="12" fillId="11" borderId="1" xfId="0" applyFont="1" applyFill="1" applyBorder="1" applyAlignment="1">
      <alignment horizontal="left"/>
    </xf>
    <xf numFmtId="0" fontId="12" fillId="11" borderId="1" xfId="0" applyFont="1" applyFill="1" applyBorder="1" applyAlignment="1">
      <alignment horizontal="center"/>
    </xf>
    <xf numFmtId="0" fontId="13" fillId="13" borderId="0" xfId="0" applyFont="1" applyFill="1"/>
    <xf numFmtId="0" fontId="16" fillId="13" borderId="6" xfId="0" applyFont="1" applyFill="1" applyBorder="1" applyAlignment="1">
      <alignment horizontal="centerContinuous"/>
    </xf>
    <xf numFmtId="167" fontId="16" fillId="13" borderId="6" xfId="0" applyNumberFormat="1" applyFont="1" applyFill="1" applyBorder="1" applyAlignment="1">
      <alignment horizontal="centerContinuous"/>
    </xf>
    <xf numFmtId="0" fontId="16" fillId="13" borderId="7" xfId="0" applyFont="1" applyFill="1" applyBorder="1" applyAlignment="1">
      <alignment horizontal="centerContinuous"/>
    </xf>
    <xf numFmtId="0" fontId="19" fillId="14" borderId="8" xfId="0" applyFont="1" applyFill="1" applyBorder="1" applyAlignment="1">
      <alignment horizontal="left"/>
    </xf>
    <xf numFmtId="0" fontId="19" fillId="14" borderId="9" xfId="0" applyFont="1" applyFill="1" applyBorder="1" applyAlignment="1">
      <alignment horizontal="centerContinuous"/>
    </xf>
    <xf numFmtId="0" fontId="19" fillId="14" borderId="10" xfId="0" applyFont="1" applyFill="1" applyBorder="1" applyAlignment="1">
      <alignment horizontal="centerContinuous"/>
    </xf>
    <xf numFmtId="0" fontId="19" fillId="14" borderId="11" xfId="0" applyFont="1" applyFill="1" applyBorder="1" applyAlignment="1">
      <alignment horizontal="centerContinuous"/>
    </xf>
    <xf numFmtId="0" fontId="19" fillId="14" borderId="12" xfId="0" applyFont="1" applyFill="1" applyBorder="1" applyAlignment="1">
      <alignment horizontal="right"/>
    </xf>
    <xf numFmtId="0" fontId="19" fillId="14" borderId="13" xfId="0" applyFont="1" applyFill="1" applyBorder="1" applyAlignment="1">
      <alignment horizontal="right"/>
    </xf>
    <xf numFmtId="0" fontId="19" fillId="14" borderId="14" xfId="0" applyFont="1" applyFill="1" applyBorder="1" applyAlignment="1">
      <alignment horizontal="left"/>
    </xf>
    <xf numFmtId="0" fontId="19" fillId="14" borderId="15" xfId="0" applyFont="1" applyFill="1" applyBorder="1" applyAlignment="1">
      <alignment horizontal="center"/>
    </xf>
    <xf numFmtId="0" fontId="19" fillId="14" borderId="16" xfId="0" applyFont="1" applyFill="1" applyBorder="1" applyAlignment="1">
      <alignment horizontal="right"/>
    </xf>
    <xf numFmtId="0" fontId="19" fillId="14" borderId="17" xfId="0" applyFont="1" applyFill="1" applyBorder="1" applyAlignment="1">
      <alignment horizontal="right"/>
    </xf>
    <xf numFmtId="0" fontId="19" fillId="15" borderId="18" xfId="0" applyFont="1" applyFill="1" applyBorder="1" applyAlignment="1">
      <alignment horizontal="left"/>
    </xf>
    <xf numFmtId="9" fontId="16" fillId="16" borderId="19" xfId="0" applyNumberFormat="1" applyFont="1" applyFill="1" applyBorder="1" applyAlignment="1">
      <alignment horizontal="center"/>
    </xf>
    <xf numFmtId="167" fontId="16" fillId="16" borderId="19" xfId="0" applyNumberFormat="1" applyFont="1" applyFill="1" applyBorder="1"/>
    <xf numFmtId="165" fontId="16" fillId="16" borderId="20" xfId="0" applyNumberFormat="1" applyFont="1" applyFill="1" applyBorder="1" applyAlignment="1">
      <alignment horizontal="center"/>
    </xf>
    <xf numFmtId="0" fontId="13" fillId="17" borderId="0" xfId="0" applyFont="1" applyFill="1"/>
    <xf numFmtId="0" fontId="19" fillId="15" borderId="21" xfId="0" applyFont="1" applyFill="1" applyBorder="1" applyAlignment="1">
      <alignment horizontal="left"/>
    </xf>
    <xf numFmtId="9" fontId="16" fillId="16" borderId="3" xfId="0" applyNumberFormat="1" applyFont="1" applyFill="1" applyBorder="1" applyAlignment="1">
      <alignment horizontal="center"/>
    </xf>
    <xf numFmtId="167" fontId="16" fillId="16" borderId="3" xfId="0" applyNumberFormat="1" applyFont="1" applyFill="1" applyBorder="1"/>
    <xf numFmtId="165" fontId="16" fillId="16" borderId="22" xfId="0" applyNumberFormat="1" applyFont="1" applyFill="1" applyBorder="1" applyAlignment="1">
      <alignment horizontal="center"/>
    </xf>
    <xf numFmtId="167" fontId="16" fillId="16" borderId="3" xfId="0" applyNumberFormat="1" applyFont="1" applyFill="1" applyBorder="1" applyAlignment="1">
      <alignment horizontal="center"/>
    </xf>
    <xf numFmtId="0" fontId="19" fillId="15" borderId="23" xfId="0" applyFont="1" applyFill="1" applyBorder="1" applyAlignment="1">
      <alignment horizontal="left"/>
    </xf>
    <xf numFmtId="9" fontId="16" fillId="16" borderId="15" xfId="0" applyNumberFormat="1" applyFont="1" applyFill="1" applyBorder="1" applyAlignment="1">
      <alignment horizontal="center"/>
    </xf>
    <xf numFmtId="167" fontId="16" fillId="16" borderId="15" xfId="0" applyNumberFormat="1" applyFont="1" applyFill="1" applyBorder="1"/>
    <xf numFmtId="165" fontId="16" fillId="16" borderId="24" xfId="0" applyNumberFormat="1" applyFont="1" applyFill="1" applyBorder="1" applyAlignment="1">
      <alignment horizontal="center"/>
    </xf>
    <xf numFmtId="0" fontId="19" fillId="15" borderId="2" xfId="0" applyFont="1" applyFill="1" applyBorder="1" applyAlignment="1">
      <alignment horizontal="left"/>
    </xf>
    <xf numFmtId="165" fontId="16" fillId="16" borderId="4" xfId="0" applyNumberFormat="1" applyFont="1" applyFill="1" applyBorder="1" applyAlignment="1">
      <alignment horizontal="center"/>
    </xf>
    <xf numFmtId="0" fontId="24" fillId="13" borderId="5" xfId="0" applyFont="1" applyFill="1" applyBorder="1" applyAlignment="1">
      <alignment horizontal="centerContinuous"/>
    </xf>
    <xf numFmtId="0" fontId="25" fillId="0" borderId="0" xfId="0" applyFont="1" applyAlignment="1">
      <alignment horizontal="right"/>
    </xf>
    <xf numFmtId="0" fontId="26" fillId="17" borderId="0" xfId="0" applyFont="1" applyFill="1"/>
    <xf numFmtId="0" fontId="16" fillId="18" borderId="0" xfId="0" applyFont="1" applyFill="1" applyBorder="1" applyAlignment="1">
      <alignment horizontal="left"/>
    </xf>
    <xf numFmtId="0" fontId="16" fillId="18" borderId="0" xfId="0" applyFont="1" applyFill="1" applyAlignment="1">
      <alignment horizontal="left"/>
    </xf>
    <xf numFmtId="0" fontId="16" fillId="18" borderId="0" xfId="0" applyFont="1" applyFill="1"/>
    <xf numFmtId="0" fontId="20" fillId="18" borderId="0" xfId="0" applyFont="1" applyFill="1" applyAlignment="1">
      <alignment horizontal="center"/>
    </xf>
    <xf numFmtId="0" fontId="16" fillId="18" borderId="1" xfId="0" applyFont="1" applyFill="1" applyBorder="1"/>
    <xf numFmtId="0" fontId="20" fillId="18" borderId="1" xfId="0" applyFont="1" applyFill="1" applyBorder="1" applyAlignment="1">
      <alignment horizontal="center"/>
    </xf>
    <xf numFmtId="1" fontId="21" fillId="18" borderId="0" xfId="0" applyNumberFormat="1" applyFont="1" applyFill="1" applyAlignment="1">
      <alignment horizontal="center"/>
    </xf>
    <xf numFmtId="1" fontId="21" fillId="19" borderId="0" xfId="0" quotePrefix="1" applyNumberFormat="1" applyFont="1" applyFill="1" applyAlignment="1">
      <alignment horizontal="center"/>
    </xf>
    <xf numFmtId="1" fontId="21" fillId="18" borderId="0" xfId="0" quotePrefix="1" applyNumberFormat="1" applyFont="1" applyFill="1" applyAlignment="1">
      <alignment horizontal="center"/>
    </xf>
    <xf numFmtId="0" fontId="16" fillId="18" borderId="0" xfId="0" applyFont="1" applyFill="1" applyAlignment="1">
      <alignment horizontal="centerContinuous"/>
    </xf>
    <xf numFmtId="0" fontId="5" fillId="18" borderId="0" xfId="0" applyFont="1" applyFill="1" applyAlignment="1">
      <alignment horizontal="left"/>
    </xf>
    <xf numFmtId="0" fontId="27" fillId="18" borderId="0" xfId="0" applyFont="1" applyFill="1" applyAlignment="1">
      <alignment horizontal="left"/>
    </xf>
    <xf numFmtId="0" fontId="9" fillId="18" borderId="0" xfId="0" applyFont="1" applyFill="1" applyAlignment="1">
      <alignment horizontal="left"/>
    </xf>
    <xf numFmtId="0" fontId="9" fillId="18" borderId="0" xfId="0" applyFont="1" applyFill="1" applyAlignment="1">
      <alignment horizontal="right"/>
    </xf>
    <xf numFmtId="0" fontId="12" fillId="20" borderId="0" xfId="0" applyFont="1" applyFill="1" applyAlignment="1">
      <alignment horizontal="center"/>
    </xf>
    <xf numFmtId="0" fontId="12" fillId="20" borderId="1" xfId="0" applyFont="1" applyFill="1" applyBorder="1" applyAlignment="1">
      <alignment horizontal="right"/>
    </xf>
    <xf numFmtId="0" fontId="4" fillId="20" borderId="0" xfId="0" applyFont="1" applyFill="1" applyProtection="1">
      <protection locked="0"/>
    </xf>
    <xf numFmtId="0" fontId="4" fillId="21" borderId="0" xfId="0" applyFont="1" applyFill="1" applyProtection="1">
      <protection locked="0"/>
    </xf>
    <xf numFmtId="0" fontId="12" fillId="22" borderId="0" xfId="0" applyFont="1" applyFill="1" applyAlignment="1">
      <alignment horizontal="center"/>
    </xf>
    <xf numFmtId="0" fontId="12" fillId="22" borderId="1" xfId="0" applyFont="1" applyFill="1" applyBorder="1" applyAlignment="1">
      <alignment horizontal="right"/>
    </xf>
    <xf numFmtId="0" fontId="14" fillId="22" borderId="0" xfId="0" applyFont="1" applyFill="1" applyProtection="1">
      <protection locked="0"/>
    </xf>
    <xf numFmtId="0" fontId="14" fillId="23" borderId="0" xfId="0" applyFont="1" applyFill="1" applyProtection="1">
      <protection locked="0"/>
    </xf>
    <xf numFmtId="0" fontId="28" fillId="18" borderId="0" xfId="0" applyFont="1" applyFill="1" applyAlignment="1">
      <alignment horizontal="centerContinuous"/>
    </xf>
    <xf numFmtId="0" fontId="29" fillId="18" borderId="0" xfId="0" applyFont="1" applyFill="1" applyAlignment="1">
      <alignment horizontal="right"/>
    </xf>
    <xf numFmtId="0" fontId="29" fillId="18" borderId="0" xfId="0" applyFont="1" applyFill="1" applyAlignment="1">
      <alignment horizontal="left"/>
    </xf>
    <xf numFmtId="0" fontId="30" fillId="18" borderId="0" xfId="0" applyFont="1" applyFill="1" applyAlignment="1">
      <alignment horizontal="left"/>
    </xf>
    <xf numFmtId="0" fontId="5" fillId="18" borderId="0" xfId="0" applyFont="1" applyFill="1" applyAlignment="1" applyProtection="1">
      <alignment horizontal="left"/>
      <protection locked="0"/>
    </xf>
    <xf numFmtId="0" fontId="31" fillId="18" borderId="0" xfId="0" applyFont="1" applyFill="1" applyAlignment="1">
      <alignment horizontal="right"/>
    </xf>
    <xf numFmtId="0" fontId="31" fillId="18" borderId="0" xfId="0" applyFont="1" applyFill="1" applyAlignment="1">
      <alignment horizontal="left"/>
    </xf>
    <xf numFmtId="0" fontId="32" fillId="18" borderId="0" xfId="0" applyFont="1" applyFill="1" applyAlignment="1">
      <alignment horizontal="right"/>
    </xf>
    <xf numFmtId="0" fontId="32" fillId="18" borderId="0" xfId="0" applyFont="1" applyFill="1" applyAlignment="1">
      <alignment horizontal="left"/>
    </xf>
    <xf numFmtId="0" fontId="33" fillId="18" borderId="0" xfId="0" applyFont="1" applyFill="1" applyAlignment="1" applyProtection="1">
      <alignment horizontal="centerContinuous"/>
      <protection locked="0"/>
    </xf>
    <xf numFmtId="0" fontId="5" fillId="24" borderId="1" xfId="0" applyFont="1" applyFill="1" applyBorder="1"/>
    <xf numFmtId="0" fontId="6" fillId="24" borderId="1" xfId="0" applyFont="1" applyFill="1" applyBorder="1" applyAlignment="1">
      <alignment horizontal="center"/>
    </xf>
    <xf numFmtId="0" fontId="5" fillId="24" borderId="0" xfId="0" applyFont="1" applyFill="1"/>
    <xf numFmtId="1" fontId="8" fillId="24" borderId="0" xfId="0" applyNumberFormat="1" applyFont="1" applyFill="1" applyAlignment="1">
      <alignment horizontal="center"/>
    </xf>
    <xf numFmtId="1" fontId="8" fillId="25" borderId="0" xfId="0" quotePrefix="1" applyNumberFormat="1" applyFont="1" applyFill="1" applyAlignment="1">
      <alignment horizontal="center"/>
    </xf>
    <xf numFmtId="1" fontId="8" fillId="24" borderId="0" xfId="0" quotePrefix="1" applyNumberFormat="1" applyFont="1" applyFill="1" applyAlignment="1">
      <alignment horizontal="center"/>
    </xf>
    <xf numFmtId="0" fontId="19" fillId="26" borderId="25" xfId="0" applyFont="1" applyFill="1" applyBorder="1" applyAlignment="1">
      <alignment horizontal="left"/>
    </xf>
    <xf numFmtId="9" fontId="16" fillId="27" borderId="26" xfId="0" applyNumberFormat="1" applyFont="1" applyFill="1" applyBorder="1" applyAlignment="1">
      <alignment horizontal="center"/>
    </xf>
    <xf numFmtId="167" fontId="16" fillId="27" borderId="26" xfId="0" applyNumberFormat="1" applyFont="1" applyFill="1" applyBorder="1" applyAlignment="1">
      <alignment horizontal="center"/>
    </xf>
    <xf numFmtId="165" fontId="16" fillId="27" borderId="27" xfId="0" applyNumberFormat="1" applyFont="1" applyFill="1" applyBorder="1" applyAlignment="1">
      <alignment horizontal="center"/>
    </xf>
    <xf numFmtId="0" fontId="19" fillId="26" borderId="28" xfId="0" applyFont="1" applyFill="1" applyBorder="1" applyAlignment="1">
      <alignment horizontal="left"/>
    </xf>
    <xf numFmtId="9" fontId="16" fillId="27" borderId="29" xfId="0" applyNumberFormat="1" applyFont="1" applyFill="1" applyBorder="1" applyAlignment="1">
      <alignment horizontal="center"/>
    </xf>
    <xf numFmtId="167" fontId="16" fillId="27" borderId="29" xfId="0" applyNumberFormat="1" applyFont="1" applyFill="1" applyBorder="1" applyAlignment="1">
      <alignment horizontal="center"/>
    </xf>
    <xf numFmtId="165" fontId="16" fillId="27" borderId="30" xfId="0" applyNumberFormat="1" applyFont="1" applyFill="1" applyBorder="1" applyAlignment="1">
      <alignment horizontal="center"/>
    </xf>
    <xf numFmtId="0" fontId="19" fillId="26" borderId="31" xfId="0" applyFont="1" applyFill="1" applyBorder="1" applyAlignment="1">
      <alignment horizontal="right"/>
    </xf>
    <xf numFmtId="9" fontId="16" fillId="28" borderId="32" xfId="0" applyNumberFormat="1" applyFont="1" applyFill="1" applyBorder="1" applyAlignment="1">
      <alignment horizontal="center"/>
    </xf>
    <xf numFmtId="167" fontId="16" fillId="28" borderId="32" xfId="0" applyNumberFormat="1" applyFont="1" applyFill="1" applyBorder="1" applyAlignment="1">
      <alignment horizontal="center"/>
    </xf>
    <xf numFmtId="165" fontId="16" fillId="28" borderId="33" xfId="0" applyNumberFormat="1" applyFont="1" applyFill="1" applyBorder="1" applyAlignment="1">
      <alignment horizontal="center"/>
    </xf>
    <xf numFmtId="0" fontId="34" fillId="18" borderId="0" xfId="0" applyFont="1" applyFill="1" applyAlignment="1" applyProtection="1">
      <alignment horizontal="left"/>
    </xf>
    <xf numFmtId="0" fontId="35" fillId="18" borderId="0" xfId="0" applyFont="1" applyFill="1" applyAlignment="1" applyProtection="1">
      <alignment horizontal="left"/>
    </xf>
    <xf numFmtId="0" fontId="19" fillId="15" borderId="34" xfId="0" applyFont="1" applyFill="1" applyBorder="1" applyAlignment="1">
      <alignment horizontal="left"/>
    </xf>
    <xf numFmtId="9" fontId="16" fillId="16" borderId="35" xfId="0" applyNumberFormat="1" applyFont="1" applyFill="1" applyBorder="1" applyAlignment="1">
      <alignment horizontal="center"/>
    </xf>
    <xf numFmtId="167" fontId="16" fillId="16" borderId="35" xfId="0" applyNumberFormat="1" applyFont="1" applyFill="1" applyBorder="1"/>
    <xf numFmtId="165" fontId="16" fillId="16" borderId="36" xfId="0" applyNumberFormat="1" applyFont="1" applyFill="1" applyBorder="1" applyAlignment="1">
      <alignment horizontal="center"/>
    </xf>
    <xf numFmtId="0" fontId="19" fillId="15" borderId="37" xfId="0" applyFont="1" applyFill="1" applyBorder="1" applyAlignment="1">
      <alignment horizontal="left"/>
    </xf>
    <xf numFmtId="9" fontId="16" fillId="16" borderId="38" xfId="0" applyNumberFormat="1" applyFont="1" applyFill="1" applyBorder="1" applyAlignment="1">
      <alignment horizontal="center"/>
    </xf>
    <xf numFmtId="167" fontId="16" fillId="16" borderId="38" xfId="0" applyNumberFormat="1" applyFont="1" applyFill="1" applyBorder="1"/>
    <xf numFmtId="165" fontId="16" fillId="16" borderId="39" xfId="0" applyNumberFormat="1" applyFont="1" applyFill="1" applyBorder="1" applyAlignment="1">
      <alignment horizontal="center"/>
    </xf>
    <xf numFmtId="9" fontId="13" fillId="17" borderId="0" xfId="0" applyNumberFormat="1" applyFont="1" applyFill="1"/>
    <xf numFmtId="167" fontId="13" fillId="17" borderId="0" xfId="0" applyNumberFormat="1" applyFont="1" applyFill="1"/>
    <xf numFmtId="0" fontId="12" fillId="11" borderId="0" xfId="0" quotePrefix="1" applyFont="1" applyFill="1" applyAlignment="1">
      <alignment horizontal="centerContinuous"/>
    </xf>
    <xf numFmtId="0" fontId="1" fillId="11" borderId="0" xfId="0" quotePrefix="1" applyFont="1" applyFill="1" applyAlignment="1">
      <alignment horizontal="centerContinuous"/>
    </xf>
  </cellXfs>
  <cellStyles count="1">
    <cellStyle name="Normal" xfId="0" builtinId="0"/>
  </cellStyles>
  <dxfs count="13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50"/>
      </font>
      <border>
        <left/>
        <right/>
        <top/>
        <bottom/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32669A"/>
      <color rgb="FF0D1B29"/>
      <color rgb="FF0E1D2C"/>
      <color rgb="FF204162"/>
      <color rgb="FFF4F8EE"/>
      <color rgb="FFF6F9F1"/>
      <color rgb="FFE7EDF5"/>
      <color rgb="FF172E45"/>
      <color rgb="FF3B77B3"/>
      <color rgb="FF21436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styles" Target="styles.xml"/><Relationship Id="rId5" Type="http://schemas.openxmlformats.org/officeDocument/2006/relationships/chartsheet" Target="chartsheets/sheet2.xml"/><Relationship Id="rId10" Type="http://schemas.openxmlformats.org/officeDocument/2006/relationships/theme" Target="theme/theme1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600" b="1" i="0" u="none" strike="noStrike" baseline="0">
                <a:solidFill>
                  <a:schemeClr val="accent1">
                    <a:lumMod val="20000"/>
                    <a:lumOff val="80000"/>
                  </a:schemeClr>
                </a:solidFill>
                <a:latin typeface="Arial Narrow"/>
                <a:ea typeface="Arial Narrow"/>
                <a:cs typeface="Arial Narrow"/>
              </a:defRPr>
            </a:pPr>
            <a:r>
              <a:rPr lang="en-US">
                <a:solidFill>
                  <a:schemeClr val="accent1">
                    <a:lumMod val="20000"/>
                    <a:lumOff val="80000"/>
                  </a:schemeClr>
                </a:solidFill>
              </a:rPr>
              <a:t>The Best Options for Micro Design</a:t>
            </a:r>
          </a:p>
        </c:rich>
      </c:tx>
      <c:layout>
        <c:manualLayout>
          <c:xMode val="edge"/>
          <c:yMode val="edge"/>
          <c:x val="0.15649278579356324"/>
          <c:y val="0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0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gradFill>
          <a:gsLst>
            <a:gs pos="0">
              <a:srgbClr val="4F81BD">
                <a:lumMod val="75000"/>
              </a:srgbClr>
            </a:gs>
            <a:gs pos="50000">
              <a:schemeClr val="accent1">
                <a:lumMod val="40000"/>
                <a:lumOff val="60000"/>
              </a:schemeClr>
            </a:gs>
          </a:gsLst>
          <a:lin ang="5400000" scaled="0"/>
        </a:gradFill>
        <a:ln w="12700">
          <a:solidFill>
            <a:srgbClr val="808080"/>
          </a:solidFill>
          <a:prstDash val="solid"/>
        </a:ln>
      </c:spPr>
    </c:sideWall>
    <c:backWall>
      <c:thickness val="0"/>
      <c:spPr>
        <a:gradFill>
          <a:gsLst>
            <a:gs pos="0">
              <a:srgbClr val="4F81BD">
                <a:lumMod val="75000"/>
              </a:srgbClr>
            </a:gs>
            <a:gs pos="50000">
              <a:schemeClr val="accent1">
                <a:lumMod val="40000"/>
                <a:lumOff val="60000"/>
              </a:schemeClr>
            </a:gs>
          </a:gsLst>
          <a:lin ang="5400000" scaled="0"/>
        </a:gra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633000369959308E-2"/>
          <c:y val="9.2188271883363038E-2"/>
          <c:w val="0.93636699963003978"/>
          <c:h val="0.82386002895300969"/>
        </c:manualLayout>
      </c:layout>
      <c:bar3DChart>
        <c:barDir val="col"/>
        <c:grouping val="clustered"/>
        <c:varyColors val="0"/>
        <c:ser>
          <c:idx val="0"/>
          <c:order val="0"/>
          <c:tx>
            <c:v>Impasse</c:v>
          </c:tx>
          <c:spPr>
            <a:solidFill>
              <a:srgbClr val="8080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'Past Results'!$K$2:$M$2</c:f>
              <c:strCache>
                <c:ptCount val="3"/>
                <c:pt idx="0">
                  <c:v>HA Prot</c:v>
                </c:pt>
                <c:pt idx="1">
                  <c:v>OA Prot</c:v>
                </c:pt>
                <c:pt idx="2">
                  <c:v>Training</c:v>
                </c:pt>
              </c:strCache>
            </c:strRef>
          </c:cat>
          <c:val>
            <c:numRef>
              <c:f>'Past Results'!$K$3:$M$3</c:f>
              <c:numCache>
                <c:formatCode>General</c:formatCode>
                <c:ptCount val="3"/>
                <c:pt idx="0">
                  <c:v>79</c:v>
                </c:pt>
                <c:pt idx="1">
                  <c:v>39</c:v>
                </c:pt>
                <c:pt idx="2">
                  <c:v>-15</c:v>
                </c:pt>
              </c:numCache>
            </c:numRef>
          </c:val>
        </c:ser>
        <c:ser>
          <c:idx val="1"/>
          <c:order val="1"/>
          <c:tx>
            <c:v>Option 1</c:v>
          </c:tx>
          <c:spPr>
            <a:solidFill>
              <a:srgbClr val="80206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'Past Results'!$K$2:$M$2</c:f>
              <c:strCache>
                <c:ptCount val="3"/>
                <c:pt idx="0">
                  <c:v>HA Prot</c:v>
                </c:pt>
                <c:pt idx="1">
                  <c:v>OA Prot</c:v>
                </c:pt>
                <c:pt idx="2">
                  <c:v>Training</c:v>
                </c:pt>
              </c:strCache>
            </c:strRef>
          </c:cat>
          <c:val>
            <c:numRef>
              <c:f>'Past Results'!$K$4:$M$4</c:f>
              <c:numCache>
                <c:formatCode>General</c:formatCode>
                <c:ptCount val="3"/>
                <c:pt idx="0">
                  <c:v>85</c:v>
                </c:pt>
                <c:pt idx="1">
                  <c:v>55</c:v>
                </c:pt>
                <c:pt idx="2">
                  <c:v>6</c:v>
                </c:pt>
              </c:numCache>
            </c:numRef>
          </c:val>
        </c:ser>
        <c:ser>
          <c:idx val="2"/>
          <c:order val="2"/>
          <c:tx>
            <c:v>Option 2</c:v>
          </c:tx>
          <c:spPr>
            <a:solidFill>
              <a:srgbClr val="FFFF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'Past Results'!$K$2:$M$2</c:f>
              <c:strCache>
                <c:ptCount val="3"/>
                <c:pt idx="0">
                  <c:v>HA Prot</c:v>
                </c:pt>
                <c:pt idx="1">
                  <c:v>OA Prot</c:v>
                </c:pt>
                <c:pt idx="2">
                  <c:v>Training</c:v>
                </c:pt>
              </c:strCache>
            </c:strRef>
          </c:cat>
          <c:val>
            <c:numRef>
              <c:f>'Past Results'!$K$5:$M$5</c:f>
              <c:numCache>
                <c:formatCode>General</c:formatCode>
                <c:ptCount val="3"/>
                <c:pt idx="0">
                  <c:v>93</c:v>
                </c:pt>
                <c:pt idx="1">
                  <c:v>73.5</c:v>
                </c:pt>
                <c:pt idx="2">
                  <c:v>12.5</c:v>
                </c:pt>
              </c:numCache>
            </c:numRef>
          </c:val>
        </c:ser>
        <c:ser>
          <c:idx val="3"/>
          <c:order val="3"/>
          <c:tx>
            <c:v>Option 3</c:v>
          </c:tx>
          <c:spPr>
            <a:solidFill>
              <a:srgbClr val="A0E0E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'Past Results'!$K$2:$M$2</c:f>
              <c:strCache>
                <c:ptCount val="3"/>
                <c:pt idx="0">
                  <c:v>HA Prot</c:v>
                </c:pt>
                <c:pt idx="1">
                  <c:v>OA Prot</c:v>
                </c:pt>
                <c:pt idx="2">
                  <c:v>Training</c:v>
                </c:pt>
              </c:strCache>
            </c:strRef>
          </c:cat>
          <c:val>
            <c:numRef>
              <c:f>'Past Results'!$K$6:$M$6</c:f>
              <c:numCache>
                <c:formatCode>General</c:formatCode>
                <c:ptCount val="3"/>
                <c:pt idx="0">
                  <c:v>100</c:v>
                </c:pt>
                <c:pt idx="1">
                  <c:v>67</c:v>
                </c:pt>
                <c:pt idx="2">
                  <c:v>12.5</c:v>
                </c:pt>
              </c:numCache>
            </c:numRef>
          </c:val>
        </c:ser>
        <c:ser>
          <c:idx val="4"/>
          <c:order val="4"/>
          <c:tx>
            <c:v>Option 4</c:v>
          </c:tx>
          <c:spPr>
            <a:solidFill>
              <a:srgbClr val="60008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'Past Results'!$K$2:$M$2</c:f>
              <c:strCache>
                <c:ptCount val="3"/>
                <c:pt idx="0">
                  <c:v>HA Prot</c:v>
                </c:pt>
                <c:pt idx="1">
                  <c:v>OA Prot</c:v>
                </c:pt>
                <c:pt idx="2">
                  <c:v>Training</c:v>
                </c:pt>
              </c:strCache>
            </c:strRef>
          </c:cat>
          <c:val>
            <c:numRef>
              <c:f>'Past Results'!$K$7:$M$7</c:f>
              <c:numCache>
                <c:formatCode>General</c:formatCode>
                <c:ptCount val="3"/>
                <c:pt idx="0">
                  <c:v>111.5</c:v>
                </c:pt>
                <c:pt idx="1">
                  <c:v>60.5</c:v>
                </c:pt>
                <c:pt idx="2">
                  <c:v>15</c:v>
                </c:pt>
              </c:numCache>
            </c:numRef>
          </c:val>
        </c:ser>
        <c:ser>
          <c:idx val="5"/>
          <c:order val="5"/>
          <c:tx>
            <c:v>Option 5</c:v>
          </c:tx>
          <c:spPr>
            <a:solidFill>
              <a:srgbClr val="FF808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'Past Results'!$K$8:$M$8</c:f>
              <c:numCache>
                <c:formatCode>General</c:formatCode>
                <c:ptCount val="3"/>
                <c:pt idx="0">
                  <c:v>104</c:v>
                </c:pt>
                <c:pt idx="1">
                  <c:v>54</c:v>
                </c:pt>
                <c:pt idx="2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79005056"/>
        <c:axId val="279006592"/>
        <c:axId val="0"/>
      </c:bar3DChart>
      <c:catAx>
        <c:axId val="279005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900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006592"/>
        <c:scaling>
          <c:orientation val="minMax"/>
        </c:scaling>
        <c:delete val="0"/>
        <c:axPos val="l"/>
        <c:majorGridlines>
          <c:spPr>
            <a:ln w="3175">
              <a:solidFill>
                <a:srgbClr val="4578B5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8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Millions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6003256139627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9005056"/>
        <c:crosses val="autoZero"/>
        <c:crossBetween val="between"/>
      </c:valAx>
      <c:spPr>
        <a:solidFill>
          <a:srgbClr val="1F497D">
            <a:lumMod val="50000"/>
          </a:srgbClr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9567147613762621"/>
          <c:y val="0.15008157531863317"/>
          <c:w val="7.9766954768833928E-2"/>
          <c:h val="0.241560885085764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tx2">
        <a:lumMod val="50000"/>
      </a:schemeClr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600" b="1" i="0" u="none" strike="noStrike" baseline="0">
                <a:solidFill>
                  <a:schemeClr val="accent1">
                    <a:lumMod val="20000"/>
                    <a:lumOff val="80000"/>
                  </a:schemeClr>
                </a:solidFill>
                <a:latin typeface="Arial Narrow"/>
                <a:ea typeface="Arial Narrow"/>
                <a:cs typeface="Arial Narrow"/>
              </a:defRPr>
            </a:pPr>
            <a:r>
              <a:rPr lang="en-US">
                <a:solidFill>
                  <a:schemeClr val="accent1">
                    <a:lumMod val="20000"/>
                    <a:lumOff val="80000"/>
                  </a:schemeClr>
                </a:solidFill>
              </a:rPr>
              <a:t>How Does Micro Design Do?</a:t>
            </a:r>
          </a:p>
        </c:rich>
      </c:tx>
      <c:layout>
        <c:manualLayout>
          <c:xMode val="edge"/>
          <c:yMode val="edge"/>
          <c:x val="0.20865704772475027"/>
          <c:y val="0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0"/>
      <c:rotY val="23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gradFill>
          <a:gsLst>
            <a:gs pos="0">
              <a:srgbClr val="4F81BD">
                <a:lumMod val="75000"/>
              </a:srgbClr>
            </a:gs>
            <a:gs pos="50000">
              <a:srgbClr val="4F81BD">
                <a:lumMod val="40000"/>
                <a:lumOff val="60000"/>
              </a:srgbClr>
            </a:gs>
          </a:gsLst>
          <a:lin ang="5400000" scaled="0"/>
        </a:gradFill>
        <a:ln w="12700">
          <a:solidFill>
            <a:srgbClr val="808080"/>
          </a:solidFill>
          <a:prstDash val="solid"/>
        </a:ln>
      </c:spPr>
    </c:sideWall>
    <c:backWall>
      <c:thickness val="0"/>
      <c:spPr>
        <a:gradFill>
          <a:gsLst>
            <a:gs pos="0">
              <a:srgbClr val="5E8BC2"/>
            </a:gs>
            <a:gs pos="50000">
              <a:srgbClr val="4F81BD">
                <a:lumMod val="40000"/>
                <a:lumOff val="60000"/>
              </a:srgbClr>
            </a:gs>
          </a:gsLst>
          <a:lin ang="5400000" scaled="0"/>
        </a:gra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0543840177580466"/>
          <c:y val="0.11092985318107668"/>
          <c:w val="0.89456159822419534"/>
          <c:h val="0.7487765089722662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'Past Results'!$J$15</c:f>
              <c:strCache>
                <c:ptCount val="1"/>
                <c:pt idx="0">
                  <c:v>Execs % Optimal</c:v>
                </c:pt>
              </c:strCache>
            </c:strRef>
          </c:tx>
          <c:spPr>
            <a:gradFill rotWithShape="0">
              <a:gsLst>
                <a:gs pos="0">
                  <a:srgbClr val="8080FF"/>
                </a:gs>
                <a:gs pos="100000">
                  <a:srgbClr val="FFFF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350" b="1" i="0" u="none" strike="noStrike" baseline="0">
                    <a:solidFill>
                      <a:srgbClr val="000080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'Past Results'!$K$14:$O$14</c:f>
              <c:strCache>
                <c:ptCount val="5"/>
                <c:pt idx="0">
                  <c:v>HA Prot</c:v>
                </c:pt>
                <c:pt idx="1">
                  <c:v>OA Prot</c:v>
                </c:pt>
                <c:pt idx="2">
                  <c:v>Training</c:v>
                </c:pt>
                <c:pt idx="3">
                  <c:v>All issues</c:v>
                </c:pt>
                <c:pt idx="4">
                  <c:v>Avg%Left</c:v>
                </c:pt>
              </c:strCache>
            </c:strRef>
          </c:cat>
          <c:val>
            <c:numRef>
              <c:f>'Past Results'!$K$15:$O$15</c:f>
              <c:numCache>
                <c:formatCode>0.00%</c:formatCode>
                <c:ptCount val="5"/>
                <c:pt idx="0">
                  <c:v>0.52940865053734976</c:v>
                </c:pt>
                <c:pt idx="1">
                  <c:v>0.29411591696519435</c:v>
                </c:pt>
                <c:pt idx="2">
                  <c:v>0.11764636678607773</c:v>
                </c:pt>
                <c:pt idx="3">
                  <c:v>5.8823183393038866E-2</c:v>
                </c:pt>
                <c:pt idx="4" formatCode="0%">
                  <c:v>0.19</c:v>
                </c:pt>
              </c:numCache>
            </c:numRef>
          </c:val>
        </c:ser>
        <c:ser>
          <c:idx val="1"/>
          <c:order val="1"/>
          <c:tx>
            <c:strRef>
              <c:f>'Past Results'!$J$16</c:f>
              <c:strCache>
                <c:ptCount val="1"/>
                <c:pt idx="0">
                  <c:v>MBA-1 % Optimal</c:v>
                </c:pt>
              </c:strCache>
            </c:strRef>
          </c:tx>
          <c:spPr>
            <a:gradFill rotWithShape="0">
              <a:gsLst>
                <a:gs pos="0">
                  <a:srgbClr val="802060"/>
                </a:gs>
                <a:gs pos="100000">
                  <a:srgbClr val="FFFF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800000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'Past Results'!$K$14:$O$14</c:f>
              <c:strCache>
                <c:ptCount val="5"/>
                <c:pt idx="0">
                  <c:v>HA Prot</c:v>
                </c:pt>
                <c:pt idx="1">
                  <c:v>OA Prot</c:v>
                </c:pt>
                <c:pt idx="2">
                  <c:v>Training</c:v>
                </c:pt>
                <c:pt idx="3">
                  <c:v>All issues</c:v>
                </c:pt>
                <c:pt idx="4">
                  <c:v>Avg%Left</c:v>
                </c:pt>
              </c:strCache>
            </c:strRef>
          </c:cat>
          <c:val>
            <c:numRef>
              <c:f>'Past Results'!$K$16:$O$16</c:f>
              <c:numCache>
                <c:formatCode>0.00%</c:formatCode>
                <c:ptCount val="5"/>
                <c:pt idx="0">
                  <c:v>0.54166440973162611</c:v>
                </c:pt>
                <c:pt idx="1">
                  <c:v>0.37499843750651041</c:v>
                </c:pt>
                <c:pt idx="2">
                  <c:v>8.3332986112557864E-2</c:v>
                </c:pt>
                <c:pt idx="3">
                  <c:v>0</c:v>
                </c:pt>
                <c:pt idx="4" formatCode="0%">
                  <c:v>0.22708333333333333</c:v>
                </c:pt>
              </c:numCache>
            </c:numRef>
          </c:val>
        </c:ser>
        <c:ser>
          <c:idx val="2"/>
          <c:order val="2"/>
          <c:tx>
            <c:strRef>
              <c:f>'Past Results'!$J$17</c:f>
              <c:strCache>
                <c:ptCount val="1"/>
                <c:pt idx="0">
                  <c:v>MBA-2 % Optimal</c:v>
                </c:pt>
              </c:strCache>
            </c:strRef>
          </c:tx>
          <c:spPr>
            <a:gradFill rotWithShape="0">
              <a:gsLst>
                <a:gs pos="0">
                  <a:srgbClr val="339933"/>
                </a:gs>
                <a:gs pos="100000">
                  <a:srgbClr val="FFFF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350" b="1" i="0" u="none" strike="noStrike" baseline="0">
                    <a:solidFill>
                      <a:srgbClr val="006600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'Past Results'!$K$14:$O$14</c:f>
              <c:strCache>
                <c:ptCount val="5"/>
                <c:pt idx="0">
                  <c:v>HA Prot</c:v>
                </c:pt>
                <c:pt idx="1">
                  <c:v>OA Prot</c:v>
                </c:pt>
                <c:pt idx="2">
                  <c:v>Training</c:v>
                </c:pt>
                <c:pt idx="3">
                  <c:v>All issues</c:v>
                </c:pt>
                <c:pt idx="4">
                  <c:v>Avg%Left</c:v>
                </c:pt>
              </c:strCache>
            </c:strRef>
          </c:cat>
          <c:val>
            <c:numRef>
              <c:f>'Past Results'!$K$17:$O$17</c:f>
              <c:numCache>
                <c:formatCode>0.00%</c:formatCode>
                <c:ptCount val="5"/>
                <c:pt idx="0">
                  <c:v>0.54999725001374988</c:v>
                </c:pt>
                <c:pt idx="1">
                  <c:v>0.44999775001124998</c:v>
                </c:pt>
                <c:pt idx="2">
                  <c:v>0.29999850000749995</c:v>
                </c:pt>
                <c:pt idx="3">
                  <c:v>0</c:v>
                </c:pt>
                <c:pt idx="4" formatCode="0%">
                  <c:v>0.17424999999999999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80186240"/>
        <c:axId val="280208896"/>
        <c:axId val="0"/>
      </c:bar3DChart>
      <c:catAx>
        <c:axId val="28018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97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Issue</a:t>
                </a:r>
              </a:p>
            </c:rich>
          </c:tx>
          <c:layout>
            <c:manualLayout>
              <c:xMode val="edge"/>
              <c:yMode val="edge"/>
              <c:x val="0.51720310765815769"/>
              <c:y val="0.903752121001239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1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8020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208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975" b="1" i="0" u="none" strike="noStrike" baseline="0">
                    <a:solidFill>
                      <a:srgbClr val="FFFFFF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US"/>
                  <a:t>% Optimal .</a:t>
                </a:r>
              </a:p>
            </c:rich>
          </c:tx>
          <c:layout>
            <c:manualLayout>
              <c:xMode val="edge"/>
              <c:yMode val="edge"/>
              <c:x val="4.1065482796892344E-2"/>
              <c:y val="0.4127243750832299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1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80186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8172401035886141"/>
          <c:y val="0.12438625204582658"/>
          <c:w val="0.17471098021737352"/>
          <c:h val="0.105577792955913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1425" b="1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tx2">
        <a:lumMod val="50000"/>
      </a:schemeClr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600" b="1" i="0" u="none" strike="noStrike" baseline="0">
                <a:solidFill>
                  <a:schemeClr val="accent1">
                    <a:lumMod val="20000"/>
                    <a:lumOff val="80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>
                <a:solidFill>
                  <a:schemeClr val="accent1">
                    <a:lumMod val="20000"/>
                    <a:lumOff val="80000"/>
                  </a:schemeClr>
                </a:solidFill>
              </a:rPr>
              <a:t>Transfer Price v. $ Left on the Table</a:t>
            </a:r>
          </a:p>
        </c:rich>
      </c:tx>
      <c:layout>
        <c:manualLayout>
          <c:xMode val="edge"/>
          <c:yMode val="edge"/>
          <c:x val="0.16759156492785787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240843507214266E-2"/>
          <c:y val="7.501939507970673E-2"/>
          <c:w val="0.89345172031076558"/>
          <c:h val="0.81347852794996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'Past Results'!$T$1</c:f>
              <c:strCache>
                <c:ptCount val="1"/>
                <c:pt idx="0">
                  <c:v>Execs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Sheet4!$I$3:$I$78</c:f>
              <c:numCache>
                <c:formatCode>"$"#,##0</c:formatCode>
                <c:ptCount val="76"/>
                <c:pt idx="0">
                  <c:v>5</c:v>
                </c:pt>
                <c:pt idx="1">
                  <c:v>30</c:v>
                </c:pt>
                <c:pt idx="2">
                  <c:v>50</c:v>
                </c:pt>
                <c:pt idx="3">
                  <c:v>25</c:v>
                </c:pt>
                <c:pt idx="4">
                  <c:v>62.5</c:v>
                </c:pt>
                <c:pt idx="5">
                  <c:v>35</c:v>
                </c:pt>
                <c:pt idx="6">
                  <c:v>34</c:v>
                </c:pt>
                <c:pt idx="7">
                  <c:v>26</c:v>
                </c:pt>
                <c:pt idx="8">
                  <c:v>30</c:v>
                </c:pt>
                <c:pt idx="9">
                  <c:v>25</c:v>
                </c:pt>
                <c:pt idx="10">
                  <c:v>35</c:v>
                </c:pt>
                <c:pt idx="11">
                  <c:v>72</c:v>
                </c:pt>
                <c:pt idx="12">
                  <c:v>60</c:v>
                </c:pt>
                <c:pt idx="13">
                  <c:v>48</c:v>
                </c:pt>
                <c:pt idx="14">
                  <c:v>26.5</c:v>
                </c:pt>
                <c:pt idx="15">
                  <c:v>70</c:v>
                </c:pt>
                <c:pt idx="16">
                  <c:v>20</c:v>
                </c:pt>
                <c:pt idx="17">
                  <c:v>38.470588235294116</c:v>
                </c:pt>
                <c:pt idx="18">
                  <c:v>38.470588235294116</c:v>
                </c:pt>
                <c:pt idx="19">
                  <c:v>38.470588235294116</c:v>
                </c:pt>
                <c:pt idx="20">
                  <c:v>38.470588235294116</c:v>
                </c:pt>
                <c:pt idx="21">
                  <c:v>38.470588235294116</c:v>
                </c:pt>
                <c:pt idx="22">
                  <c:v>38.470588235294116</c:v>
                </c:pt>
                <c:pt idx="23">
                  <c:v>38.470588235294116</c:v>
                </c:pt>
                <c:pt idx="24">
                  <c:v>38.470588235294116</c:v>
                </c:pt>
                <c:pt idx="25">
                  <c:v>38.470588235294116</c:v>
                </c:pt>
                <c:pt idx="26">
                  <c:v>38.470588235294116</c:v>
                </c:pt>
                <c:pt idx="27">
                  <c:v>38.470588235294116</c:v>
                </c:pt>
                <c:pt idx="28">
                  <c:v>38.470588235294116</c:v>
                </c:pt>
                <c:pt idx="29">
                  <c:v>38.470588235294116</c:v>
                </c:pt>
                <c:pt idx="30">
                  <c:v>38.470588235294116</c:v>
                </c:pt>
                <c:pt idx="31">
                  <c:v>38.470588235294116</c:v>
                </c:pt>
                <c:pt idx="32">
                  <c:v>38.470588235294116</c:v>
                </c:pt>
                <c:pt idx="33">
                  <c:v>38.470588235294116</c:v>
                </c:pt>
                <c:pt idx="34">
                  <c:v>38.470588235294116</c:v>
                </c:pt>
                <c:pt idx="35">
                  <c:v>38.470588235294116</c:v>
                </c:pt>
                <c:pt idx="36">
                  <c:v>38.470588235294116</c:v>
                </c:pt>
                <c:pt idx="37">
                  <c:v>38.470588235294116</c:v>
                </c:pt>
                <c:pt idx="38">
                  <c:v>38.470588235294116</c:v>
                </c:pt>
                <c:pt idx="39">
                  <c:v>38.470588235294116</c:v>
                </c:pt>
                <c:pt idx="40">
                  <c:v>38.470588235294116</c:v>
                </c:pt>
                <c:pt idx="41">
                  <c:v>38.470588235294116</c:v>
                </c:pt>
                <c:pt idx="42">
                  <c:v>38.470588235294116</c:v>
                </c:pt>
                <c:pt idx="43">
                  <c:v>38.470588235294116</c:v>
                </c:pt>
                <c:pt idx="44">
                  <c:v>38.470588235294116</c:v>
                </c:pt>
                <c:pt idx="45">
                  <c:v>38.470588235294116</c:v>
                </c:pt>
                <c:pt idx="46">
                  <c:v>38.470588235294116</c:v>
                </c:pt>
                <c:pt idx="47">
                  <c:v>38.470588235294116</c:v>
                </c:pt>
                <c:pt idx="48">
                  <c:v>38.470588235294116</c:v>
                </c:pt>
                <c:pt idx="49">
                  <c:v>38.470588235294116</c:v>
                </c:pt>
                <c:pt idx="50">
                  <c:v>38.470588235294116</c:v>
                </c:pt>
                <c:pt idx="51">
                  <c:v>38.470588235294116</c:v>
                </c:pt>
                <c:pt idx="52">
                  <c:v>38.470588235294116</c:v>
                </c:pt>
                <c:pt idx="53">
                  <c:v>38.470588235294116</c:v>
                </c:pt>
                <c:pt idx="54">
                  <c:v>38.470588235294116</c:v>
                </c:pt>
                <c:pt idx="55">
                  <c:v>38.470588235294116</c:v>
                </c:pt>
                <c:pt idx="56">
                  <c:v>38.470588235294116</c:v>
                </c:pt>
                <c:pt idx="57">
                  <c:v>38.470588235294116</c:v>
                </c:pt>
                <c:pt idx="58">
                  <c:v>38.470588235294116</c:v>
                </c:pt>
                <c:pt idx="59">
                  <c:v>38.470588235294116</c:v>
                </c:pt>
                <c:pt idx="60">
                  <c:v>38.470588235294116</c:v>
                </c:pt>
                <c:pt idx="61">
                  <c:v>38.470588235294116</c:v>
                </c:pt>
                <c:pt idx="62">
                  <c:v>38.470588235294116</c:v>
                </c:pt>
                <c:pt idx="63">
                  <c:v>38.470588235294116</c:v>
                </c:pt>
                <c:pt idx="64">
                  <c:v>38.470588235294116</c:v>
                </c:pt>
                <c:pt idx="65">
                  <c:v>38.470588235294116</c:v>
                </c:pt>
                <c:pt idx="66">
                  <c:v>38.470588235294116</c:v>
                </c:pt>
                <c:pt idx="67">
                  <c:v>38.470588235294116</c:v>
                </c:pt>
                <c:pt idx="68">
                  <c:v>38.470588235294116</c:v>
                </c:pt>
                <c:pt idx="69">
                  <c:v>38.470588235294116</c:v>
                </c:pt>
                <c:pt idx="70">
                  <c:v>38.470588235294116</c:v>
                </c:pt>
                <c:pt idx="71">
                  <c:v>38.470588235294116</c:v>
                </c:pt>
                <c:pt idx="72">
                  <c:v>38.470588235294116</c:v>
                </c:pt>
                <c:pt idx="73">
                  <c:v>38.470588235294116</c:v>
                </c:pt>
                <c:pt idx="74">
                  <c:v>38.470588235294116</c:v>
                </c:pt>
                <c:pt idx="75">
                  <c:v>38.470588235294116</c:v>
                </c:pt>
              </c:numCache>
            </c:numRef>
          </c:xVal>
          <c:yVal>
            <c:numRef>
              <c:f>Sheet4!$J$3:$J$78</c:f>
              <c:numCache>
                <c:formatCode>0%</c:formatCode>
                <c:ptCount val="76"/>
                <c:pt idx="0">
                  <c:v>0.185</c:v>
                </c:pt>
                <c:pt idx="1">
                  <c:v>0.24</c:v>
                </c:pt>
                <c:pt idx="2">
                  <c:v>0.17</c:v>
                </c:pt>
                <c:pt idx="3">
                  <c:v>5.5E-2</c:v>
                </c:pt>
                <c:pt idx="4">
                  <c:v>0.35499999999999998</c:v>
                </c:pt>
                <c:pt idx="5">
                  <c:v>0.24</c:v>
                </c:pt>
                <c:pt idx="6">
                  <c:v>0</c:v>
                </c:pt>
                <c:pt idx="7">
                  <c:v>0.23499999999999999</c:v>
                </c:pt>
                <c:pt idx="8">
                  <c:v>0.3</c:v>
                </c:pt>
                <c:pt idx="9">
                  <c:v>0.24</c:v>
                </c:pt>
                <c:pt idx="10">
                  <c:v>0.24</c:v>
                </c:pt>
                <c:pt idx="11">
                  <c:v>0.21</c:v>
                </c:pt>
                <c:pt idx="12">
                  <c:v>0.12</c:v>
                </c:pt>
                <c:pt idx="13">
                  <c:v>0.23499999999999999</c:v>
                </c:pt>
                <c:pt idx="14">
                  <c:v>5.5E-2</c:v>
                </c:pt>
                <c:pt idx="15">
                  <c:v>0.115</c:v>
                </c:pt>
                <c:pt idx="16">
                  <c:v>0.23499999999999999</c:v>
                </c:pt>
                <c:pt idx="17">
                  <c:v>0.19</c:v>
                </c:pt>
                <c:pt idx="18">
                  <c:v>0.19</c:v>
                </c:pt>
                <c:pt idx="19">
                  <c:v>0.19</c:v>
                </c:pt>
                <c:pt idx="20">
                  <c:v>0.19</c:v>
                </c:pt>
                <c:pt idx="21">
                  <c:v>0.19</c:v>
                </c:pt>
                <c:pt idx="22">
                  <c:v>0.19</c:v>
                </c:pt>
                <c:pt idx="23">
                  <c:v>0.19</c:v>
                </c:pt>
                <c:pt idx="24">
                  <c:v>0.19</c:v>
                </c:pt>
                <c:pt idx="25">
                  <c:v>0.19</c:v>
                </c:pt>
                <c:pt idx="26">
                  <c:v>0.19</c:v>
                </c:pt>
                <c:pt idx="27">
                  <c:v>0.19</c:v>
                </c:pt>
                <c:pt idx="28">
                  <c:v>0.19</c:v>
                </c:pt>
                <c:pt idx="29">
                  <c:v>0.19</c:v>
                </c:pt>
                <c:pt idx="30">
                  <c:v>0.19</c:v>
                </c:pt>
                <c:pt idx="31">
                  <c:v>0.19</c:v>
                </c:pt>
                <c:pt idx="32">
                  <c:v>0.19</c:v>
                </c:pt>
                <c:pt idx="33">
                  <c:v>0.19</c:v>
                </c:pt>
                <c:pt idx="34">
                  <c:v>0.19</c:v>
                </c:pt>
                <c:pt idx="35">
                  <c:v>0.19</c:v>
                </c:pt>
                <c:pt idx="36">
                  <c:v>0.19</c:v>
                </c:pt>
                <c:pt idx="37">
                  <c:v>0.19</c:v>
                </c:pt>
                <c:pt idx="38">
                  <c:v>0.19</c:v>
                </c:pt>
                <c:pt idx="39">
                  <c:v>0.19</c:v>
                </c:pt>
                <c:pt idx="40">
                  <c:v>0.19</c:v>
                </c:pt>
                <c:pt idx="41">
                  <c:v>0.19</c:v>
                </c:pt>
                <c:pt idx="42">
                  <c:v>0.19</c:v>
                </c:pt>
                <c:pt idx="43">
                  <c:v>0.19</c:v>
                </c:pt>
                <c:pt idx="44">
                  <c:v>0.19</c:v>
                </c:pt>
                <c:pt idx="45">
                  <c:v>0.19</c:v>
                </c:pt>
                <c:pt idx="46">
                  <c:v>0.19</c:v>
                </c:pt>
                <c:pt idx="47">
                  <c:v>0.19</c:v>
                </c:pt>
                <c:pt idx="48">
                  <c:v>0.19</c:v>
                </c:pt>
                <c:pt idx="49">
                  <c:v>0.19</c:v>
                </c:pt>
                <c:pt idx="50">
                  <c:v>0.19</c:v>
                </c:pt>
                <c:pt idx="51">
                  <c:v>0.19</c:v>
                </c:pt>
                <c:pt idx="52">
                  <c:v>0.19</c:v>
                </c:pt>
                <c:pt idx="53">
                  <c:v>0.19</c:v>
                </c:pt>
                <c:pt idx="54">
                  <c:v>0.19</c:v>
                </c:pt>
                <c:pt idx="55">
                  <c:v>0.19</c:v>
                </c:pt>
                <c:pt idx="56">
                  <c:v>0.19</c:v>
                </c:pt>
                <c:pt idx="57">
                  <c:v>0.19</c:v>
                </c:pt>
                <c:pt idx="58">
                  <c:v>0.19</c:v>
                </c:pt>
                <c:pt idx="59">
                  <c:v>0.19</c:v>
                </c:pt>
                <c:pt idx="60">
                  <c:v>0.19</c:v>
                </c:pt>
                <c:pt idx="61">
                  <c:v>0.19</c:v>
                </c:pt>
                <c:pt idx="62">
                  <c:v>0.19</c:v>
                </c:pt>
                <c:pt idx="63">
                  <c:v>0.19</c:v>
                </c:pt>
                <c:pt idx="64">
                  <c:v>0.19</c:v>
                </c:pt>
                <c:pt idx="65">
                  <c:v>0.19</c:v>
                </c:pt>
                <c:pt idx="66">
                  <c:v>0.19</c:v>
                </c:pt>
                <c:pt idx="67">
                  <c:v>0.19</c:v>
                </c:pt>
                <c:pt idx="68">
                  <c:v>0.19</c:v>
                </c:pt>
                <c:pt idx="69">
                  <c:v>0.19</c:v>
                </c:pt>
                <c:pt idx="70">
                  <c:v>0.19</c:v>
                </c:pt>
                <c:pt idx="71">
                  <c:v>0.19</c:v>
                </c:pt>
                <c:pt idx="72">
                  <c:v>0.19</c:v>
                </c:pt>
                <c:pt idx="73">
                  <c:v>0.19</c:v>
                </c:pt>
                <c:pt idx="74">
                  <c:v>0.19</c:v>
                </c:pt>
                <c:pt idx="75">
                  <c:v>0.19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'Past Results'!$U$1</c:f>
              <c:strCache>
                <c:ptCount val="1"/>
                <c:pt idx="0">
                  <c:v>MBA-1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Sheet4!$K$3:$K$78</c:f>
              <c:numCache>
                <c:formatCode>"$"#,##0</c:formatCode>
                <c:ptCount val="76"/>
                <c:pt idx="0">
                  <c:v>50</c:v>
                </c:pt>
                <c:pt idx="1">
                  <c:v>45</c:v>
                </c:pt>
                <c:pt idx="2">
                  <c:v>80</c:v>
                </c:pt>
                <c:pt idx="3">
                  <c:v>45</c:v>
                </c:pt>
                <c:pt idx="4">
                  <c:v>11</c:v>
                </c:pt>
                <c:pt idx="5">
                  <c:v>15</c:v>
                </c:pt>
                <c:pt idx="6">
                  <c:v>40</c:v>
                </c:pt>
                <c:pt idx="7">
                  <c:v>112.5</c:v>
                </c:pt>
                <c:pt idx="8">
                  <c:v>40</c:v>
                </c:pt>
                <c:pt idx="9">
                  <c:v>20</c:v>
                </c:pt>
                <c:pt idx="10">
                  <c:v>25</c:v>
                </c:pt>
                <c:pt idx="11">
                  <c:v>69</c:v>
                </c:pt>
                <c:pt idx="12">
                  <c:v>50</c:v>
                </c:pt>
                <c:pt idx="13">
                  <c:v>40</c:v>
                </c:pt>
                <c:pt idx="14">
                  <c:v>32</c:v>
                </c:pt>
                <c:pt idx="15">
                  <c:v>25</c:v>
                </c:pt>
                <c:pt idx="16">
                  <c:v>40</c:v>
                </c:pt>
                <c:pt idx="17">
                  <c:v>38.75</c:v>
                </c:pt>
                <c:pt idx="18">
                  <c:v>42</c:v>
                </c:pt>
                <c:pt idx="19">
                  <c:v>35</c:v>
                </c:pt>
                <c:pt idx="20">
                  <c:v>40</c:v>
                </c:pt>
                <c:pt idx="21">
                  <c:v>25</c:v>
                </c:pt>
                <c:pt idx="22">
                  <c:v>25</c:v>
                </c:pt>
                <c:pt idx="23">
                  <c:v>0</c:v>
                </c:pt>
                <c:pt idx="24">
                  <c:v>39.385416666666664</c:v>
                </c:pt>
                <c:pt idx="25">
                  <c:v>39.385416666666664</c:v>
                </c:pt>
                <c:pt idx="26">
                  <c:v>39.385416666666664</c:v>
                </c:pt>
                <c:pt idx="27">
                  <c:v>39.385416666666664</c:v>
                </c:pt>
                <c:pt idx="28">
                  <c:v>39.385416666666664</c:v>
                </c:pt>
                <c:pt idx="29">
                  <c:v>39.385416666666664</c:v>
                </c:pt>
                <c:pt idx="30">
                  <c:v>39.385416666666664</c:v>
                </c:pt>
                <c:pt idx="31">
                  <c:v>39.385416666666664</c:v>
                </c:pt>
                <c:pt idx="32">
                  <c:v>39.385416666666664</c:v>
                </c:pt>
                <c:pt idx="33">
                  <c:v>39.385416666666664</c:v>
                </c:pt>
                <c:pt idx="34">
                  <c:v>39.385416666666664</c:v>
                </c:pt>
                <c:pt idx="35">
                  <c:v>39.385416666666664</c:v>
                </c:pt>
                <c:pt idx="36">
                  <c:v>39.385416666666664</c:v>
                </c:pt>
                <c:pt idx="37">
                  <c:v>39.385416666666664</c:v>
                </c:pt>
                <c:pt idx="38">
                  <c:v>39.385416666666664</c:v>
                </c:pt>
                <c:pt idx="39">
                  <c:v>39.385416666666664</c:v>
                </c:pt>
                <c:pt idx="40">
                  <c:v>39.385416666666664</c:v>
                </c:pt>
                <c:pt idx="41">
                  <c:v>39.385416666666664</c:v>
                </c:pt>
                <c:pt idx="42">
                  <c:v>39.385416666666664</c:v>
                </c:pt>
                <c:pt idx="43">
                  <c:v>39.385416666666664</c:v>
                </c:pt>
                <c:pt idx="44">
                  <c:v>39.385416666666664</c:v>
                </c:pt>
                <c:pt idx="45">
                  <c:v>39.385416666666664</c:v>
                </c:pt>
                <c:pt idx="46">
                  <c:v>39.385416666666664</c:v>
                </c:pt>
                <c:pt idx="47">
                  <c:v>39.385416666666664</c:v>
                </c:pt>
                <c:pt idx="48">
                  <c:v>39.385416666666664</c:v>
                </c:pt>
                <c:pt idx="49">
                  <c:v>39.385416666666664</c:v>
                </c:pt>
                <c:pt idx="50">
                  <c:v>39.385416666666664</c:v>
                </c:pt>
                <c:pt idx="51">
                  <c:v>39.385416666666664</c:v>
                </c:pt>
                <c:pt idx="52">
                  <c:v>39.385416666666664</c:v>
                </c:pt>
                <c:pt idx="53">
                  <c:v>39.385416666666664</c:v>
                </c:pt>
                <c:pt idx="54">
                  <c:v>39.385416666666664</c:v>
                </c:pt>
                <c:pt idx="55">
                  <c:v>39.385416666666664</c:v>
                </c:pt>
                <c:pt idx="56">
                  <c:v>39.385416666666664</c:v>
                </c:pt>
                <c:pt idx="57">
                  <c:v>39.385416666666664</c:v>
                </c:pt>
                <c:pt idx="58">
                  <c:v>39.385416666666664</c:v>
                </c:pt>
                <c:pt idx="59">
                  <c:v>39.385416666666664</c:v>
                </c:pt>
                <c:pt idx="60">
                  <c:v>39.385416666666664</c:v>
                </c:pt>
                <c:pt idx="61">
                  <c:v>39.385416666666664</c:v>
                </c:pt>
                <c:pt idx="62">
                  <c:v>39.385416666666664</c:v>
                </c:pt>
                <c:pt idx="63">
                  <c:v>39.385416666666664</c:v>
                </c:pt>
                <c:pt idx="64">
                  <c:v>39.385416666666664</c:v>
                </c:pt>
                <c:pt idx="65">
                  <c:v>39.385416666666664</c:v>
                </c:pt>
                <c:pt idx="66">
                  <c:v>39.385416666666664</c:v>
                </c:pt>
                <c:pt idx="67">
                  <c:v>39.385416666666664</c:v>
                </c:pt>
                <c:pt idx="68">
                  <c:v>39.385416666666664</c:v>
                </c:pt>
                <c:pt idx="69">
                  <c:v>39.385416666666664</c:v>
                </c:pt>
                <c:pt idx="70">
                  <c:v>39.385416666666664</c:v>
                </c:pt>
                <c:pt idx="71">
                  <c:v>39.385416666666664</c:v>
                </c:pt>
                <c:pt idx="72">
                  <c:v>39.385416666666664</c:v>
                </c:pt>
                <c:pt idx="73">
                  <c:v>39.385416666666664</c:v>
                </c:pt>
                <c:pt idx="74">
                  <c:v>39.385416666666664</c:v>
                </c:pt>
                <c:pt idx="75">
                  <c:v>39.385416666666664</c:v>
                </c:pt>
              </c:numCache>
            </c:numRef>
          </c:xVal>
          <c:yVal>
            <c:numRef>
              <c:f>Sheet4!$L$3:$L$78</c:f>
              <c:numCache>
                <c:formatCode>0%</c:formatCode>
                <c:ptCount val="76"/>
                <c:pt idx="0">
                  <c:v>5.5E-2</c:v>
                </c:pt>
                <c:pt idx="1">
                  <c:v>0.03</c:v>
                </c:pt>
                <c:pt idx="2">
                  <c:v>0.24</c:v>
                </c:pt>
                <c:pt idx="3">
                  <c:v>0.215</c:v>
                </c:pt>
                <c:pt idx="4">
                  <c:v>0.32500000000000001</c:v>
                </c:pt>
                <c:pt idx="5">
                  <c:v>0.185</c:v>
                </c:pt>
                <c:pt idx="6">
                  <c:v>0.17</c:v>
                </c:pt>
                <c:pt idx="7">
                  <c:v>0.185</c:v>
                </c:pt>
                <c:pt idx="8">
                  <c:v>0.17</c:v>
                </c:pt>
                <c:pt idx="9">
                  <c:v>0.12</c:v>
                </c:pt>
                <c:pt idx="10">
                  <c:v>0.24</c:v>
                </c:pt>
                <c:pt idx="11">
                  <c:v>0.315</c:v>
                </c:pt>
                <c:pt idx="12">
                  <c:v>0.315</c:v>
                </c:pt>
                <c:pt idx="13">
                  <c:v>0.32500000000000001</c:v>
                </c:pt>
                <c:pt idx="14">
                  <c:v>5.5E-2</c:v>
                </c:pt>
                <c:pt idx="15">
                  <c:v>0.315</c:v>
                </c:pt>
                <c:pt idx="16">
                  <c:v>0.17</c:v>
                </c:pt>
                <c:pt idx="17">
                  <c:v>0.215</c:v>
                </c:pt>
                <c:pt idx="18">
                  <c:v>0.18</c:v>
                </c:pt>
                <c:pt idx="19">
                  <c:v>0.35499999999999998</c:v>
                </c:pt>
                <c:pt idx="20">
                  <c:v>5.5E-2</c:v>
                </c:pt>
                <c:pt idx="21">
                  <c:v>5.5E-2</c:v>
                </c:pt>
                <c:pt idx="22">
                  <c:v>0.16</c:v>
                </c:pt>
                <c:pt idx="23">
                  <c:v>1</c:v>
                </c:pt>
                <c:pt idx="24">
                  <c:v>0.22708333333333333</c:v>
                </c:pt>
                <c:pt idx="25">
                  <c:v>0.22708333333333333</c:v>
                </c:pt>
                <c:pt idx="26">
                  <c:v>0.22708333333333333</c:v>
                </c:pt>
                <c:pt idx="27">
                  <c:v>0.22708333333333333</c:v>
                </c:pt>
                <c:pt idx="28">
                  <c:v>0.22708333333333333</c:v>
                </c:pt>
                <c:pt idx="29">
                  <c:v>0.22708333333333333</c:v>
                </c:pt>
                <c:pt idx="30">
                  <c:v>0.22708333333333333</c:v>
                </c:pt>
                <c:pt idx="31">
                  <c:v>0.22708333333333333</c:v>
                </c:pt>
                <c:pt idx="32">
                  <c:v>0.22708333333333333</c:v>
                </c:pt>
                <c:pt idx="33">
                  <c:v>0.22708333333333333</c:v>
                </c:pt>
                <c:pt idx="34">
                  <c:v>0.22708333333333333</c:v>
                </c:pt>
                <c:pt idx="35">
                  <c:v>0.22708333333333333</c:v>
                </c:pt>
                <c:pt idx="36">
                  <c:v>0.22708333333333333</c:v>
                </c:pt>
                <c:pt idx="37">
                  <c:v>0.22708333333333333</c:v>
                </c:pt>
                <c:pt idx="38">
                  <c:v>0.22708333333333333</c:v>
                </c:pt>
                <c:pt idx="39">
                  <c:v>0.22708333333333333</c:v>
                </c:pt>
                <c:pt idx="40">
                  <c:v>0.22708333333333333</c:v>
                </c:pt>
                <c:pt idx="41">
                  <c:v>0.22708333333333333</c:v>
                </c:pt>
                <c:pt idx="42">
                  <c:v>0.22708333333333333</c:v>
                </c:pt>
                <c:pt idx="43">
                  <c:v>0.22708333333333333</c:v>
                </c:pt>
                <c:pt idx="44">
                  <c:v>0.22708333333333333</c:v>
                </c:pt>
                <c:pt idx="45">
                  <c:v>0.22708333333333333</c:v>
                </c:pt>
                <c:pt idx="46">
                  <c:v>0.22708333333333333</c:v>
                </c:pt>
                <c:pt idx="47">
                  <c:v>0.22708333333333333</c:v>
                </c:pt>
                <c:pt idx="48">
                  <c:v>0.22708333333333333</c:v>
                </c:pt>
                <c:pt idx="49">
                  <c:v>0.22708333333333333</c:v>
                </c:pt>
                <c:pt idx="50">
                  <c:v>0.22708333333333333</c:v>
                </c:pt>
                <c:pt idx="51">
                  <c:v>0.22708333333333333</c:v>
                </c:pt>
                <c:pt idx="52">
                  <c:v>0.22708333333333333</c:v>
                </c:pt>
                <c:pt idx="53">
                  <c:v>0.22708333333333333</c:v>
                </c:pt>
                <c:pt idx="54">
                  <c:v>0.22708333333333333</c:v>
                </c:pt>
                <c:pt idx="55">
                  <c:v>0.22708333333333333</c:v>
                </c:pt>
                <c:pt idx="56">
                  <c:v>0.22708333333333333</c:v>
                </c:pt>
                <c:pt idx="57">
                  <c:v>0.22708333333333333</c:v>
                </c:pt>
                <c:pt idx="58">
                  <c:v>0.22708333333333333</c:v>
                </c:pt>
                <c:pt idx="59">
                  <c:v>0.22708333333333333</c:v>
                </c:pt>
                <c:pt idx="60">
                  <c:v>0.22708333333333333</c:v>
                </c:pt>
                <c:pt idx="61">
                  <c:v>0.22708333333333333</c:v>
                </c:pt>
                <c:pt idx="62">
                  <c:v>0.22708333333333333</c:v>
                </c:pt>
                <c:pt idx="63">
                  <c:v>0.22708333333333333</c:v>
                </c:pt>
                <c:pt idx="64">
                  <c:v>0.22708333333333333</c:v>
                </c:pt>
                <c:pt idx="65">
                  <c:v>0.22708333333333333</c:v>
                </c:pt>
                <c:pt idx="66">
                  <c:v>0.22708333333333333</c:v>
                </c:pt>
                <c:pt idx="67">
                  <c:v>0.22708333333333333</c:v>
                </c:pt>
                <c:pt idx="68">
                  <c:v>0.22708333333333333</c:v>
                </c:pt>
                <c:pt idx="69">
                  <c:v>0.22708333333333333</c:v>
                </c:pt>
                <c:pt idx="70">
                  <c:v>0.22708333333333333</c:v>
                </c:pt>
                <c:pt idx="71">
                  <c:v>0.22708333333333333</c:v>
                </c:pt>
                <c:pt idx="72">
                  <c:v>0.22708333333333333</c:v>
                </c:pt>
                <c:pt idx="73">
                  <c:v>0.22708333333333333</c:v>
                </c:pt>
                <c:pt idx="74">
                  <c:v>0.22708333333333333</c:v>
                </c:pt>
                <c:pt idx="75">
                  <c:v>0.22708333333333333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'Past Results'!$S$1</c:f>
              <c:strCache>
                <c:ptCount val="1"/>
                <c:pt idx="0">
                  <c:v>MBA-2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9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Sheet4!$M$3:$M$78</c:f>
              <c:numCache>
                <c:formatCode>"$"#,##0</c:formatCode>
                <c:ptCount val="76"/>
                <c:pt idx="0">
                  <c:v>49.75</c:v>
                </c:pt>
                <c:pt idx="1">
                  <c:v>27</c:v>
                </c:pt>
                <c:pt idx="2">
                  <c:v>22</c:v>
                </c:pt>
                <c:pt idx="3">
                  <c:v>28</c:v>
                </c:pt>
                <c:pt idx="4">
                  <c:v>80</c:v>
                </c:pt>
                <c:pt idx="5">
                  <c:v>65</c:v>
                </c:pt>
                <c:pt idx="6">
                  <c:v>35</c:v>
                </c:pt>
                <c:pt idx="7">
                  <c:v>26</c:v>
                </c:pt>
                <c:pt idx="8">
                  <c:v>30</c:v>
                </c:pt>
                <c:pt idx="9">
                  <c:v>20</c:v>
                </c:pt>
                <c:pt idx="10">
                  <c:v>43</c:v>
                </c:pt>
                <c:pt idx="11">
                  <c:v>20</c:v>
                </c:pt>
                <c:pt idx="12">
                  <c:v>40</c:v>
                </c:pt>
                <c:pt idx="13">
                  <c:v>30</c:v>
                </c:pt>
                <c:pt idx="14">
                  <c:v>86.5</c:v>
                </c:pt>
                <c:pt idx="15">
                  <c:v>75</c:v>
                </c:pt>
                <c:pt idx="16">
                  <c:v>25</c:v>
                </c:pt>
                <c:pt idx="17">
                  <c:v>27.5</c:v>
                </c:pt>
                <c:pt idx="18">
                  <c:v>40</c:v>
                </c:pt>
                <c:pt idx="19">
                  <c:v>87.75</c:v>
                </c:pt>
                <c:pt idx="20">
                  <c:v>42.875</c:v>
                </c:pt>
                <c:pt idx="21">
                  <c:v>42.875</c:v>
                </c:pt>
                <c:pt idx="22">
                  <c:v>42.875</c:v>
                </c:pt>
                <c:pt idx="23">
                  <c:v>42.875</c:v>
                </c:pt>
                <c:pt idx="24">
                  <c:v>42.875</c:v>
                </c:pt>
                <c:pt idx="25">
                  <c:v>42.875</c:v>
                </c:pt>
                <c:pt idx="26">
                  <c:v>42.875</c:v>
                </c:pt>
                <c:pt idx="27">
                  <c:v>42.875</c:v>
                </c:pt>
                <c:pt idx="28">
                  <c:v>42.875</c:v>
                </c:pt>
                <c:pt idx="29">
                  <c:v>42.875</c:v>
                </c:pt>
                <c:pt idx="30">
                  <c:v>42.875</c:v>
                </c:pt>
                <c:pt idx="31">
                  <c:v>42.875</c:v>
                </c:pt>
                <c:pt idx="32">
                  <c:v>42.875</c:v>
                </c:pt>
                <c:pt idx="33">
                  <c:v>42.875</c:v>
                </c:pt>
                <c:pt idx="34">
                  <c:v>42.875</c:v>
                </c:pt>
                <c:pt idx="35">
                  <c:v>42.875</c:v>
                </c:pt>
                <c:pt idx="36">
                  <c:v>42.875</c:v>
                </c:pt>
                <c:pt idx="37">
                  <c:v>42.875</c:v>
                </c:pt>
                <c:pt idx="38">
                  <c:v>42.875</c:v>
                </c:pt>
                <c:pt idx="39">
                  <c:v>42.875</c:v>
                </c:pt>
                <c:pt idx="40">
                  <c:v>42.875</c:v>
                </c:pt>
                <c:pt idx="41">
                  <c:v>42.875</c:v>
                </c:pt>
                <c:pt idx="42">
                  <c:v>42.875</c:v>
                </c:pt>
                <c:pt idx="43">
                  <c:v>42.875</c:v>
                </c:pt>
                <c:pt idx="44">
                  <c:v>42.875</c:v>
                </c:pt>
                <c:pt idx="45">
                  <c:v>42.875</c:v>
                </c:pt>
                <c:pt idx="46">
                  <c:v>42.875</c:v>
                </c:pt>
                <c:pt idx="47">
                  <c:v>42.875</c:v>
                </c:pt>
                <c:pt idx="48">
                  <c:v>42.875</c:v>
                </c:pt>
                <c:pt idx="49">
                  <c:v>42.875</c:v>
                </c:pt>
                <c:pt idx="50">
                  <c:v>42.875</c:v>
                </c:pt>
                <c:pt idx="51">
                  <c:v>42.875</c:v>
                </c:pt>
                <c:pt idx="52">
                  <c:v>42.875</c:v>
                </c:pt>
                <c:pt idx="53">
                  <c:v>42.875</c:v>
                </c:pt>
                <c:pt idx="54">
                  <c:v>42.875</c:v>
                </c:pt>
                <c:pt idx="55">
                  <c:v>42.875</c:v>
                </c:pt>
                <c:pt idx="56">
                  <c:v>42.875</c:v>
                </c:pt>
                <c:pt idx="57">
                  <c:v>42.875</c:v>
                </c:pt>
                <c:pt idx="58">
                  <c:v>42.875</c:v>
                </c:pt>
                <c:pt idx="59">
                  <c:v>42.875</c:v>
                </c:pt>
                <c:pt idx="60">
                  <c:v>42.875</c:v>
                </c:pt>
                <c:pt idx="61">
                  <c:v>42.875</c:v>
                </c:pt>
                <c:pt idx="62">
                  <c:v>42.875</c:v>
                </c:pt>
                <c:pt idx="63">
                  <c:v>42.875</c:v>
                </c:pt>
                <c:pt idx="64">
                  <c:v>42.875</c:v>
                </c:pt>
                <c:pt idx="65">
                  <c:v>42.875</c:v>
                </c:pt>
                <c:pt idx="66">
                  <c:v>42.875</c:v>
                </c:pt>
                <c:pt idx="67">
                  <c:v>42.875</c:v>
                </c:pt>
                <c:pt idx="68">
                  <c:v>42.875</c:v>
                </c:pt>
                <c:pt idx="69">
                  <c:v>42.875</c:v>
                </c:pt>
                <c:pt idx="70">
                  <c:v>42.875</c:v>
                </c:pt>
                <c:pt idx="71">
                  <c:v>42.875</c:v>
                </c:pt>
                <c:pt idx="72">
                  <c:v>42.875</c:v>
                </c:pt>
                <c:pt idx="73">
                  <c:v>42.875</c:v>
                </c:pt>
                <c:pt idx="74">
                  <c:v>42.875</c:v>
                </c:pt>
                <c:pt idx="75">
                  <c:v>42.875</c:v>
                </c:pt>
              </c:numCache>
            </c:numRef>
          </c:xVal>
          <c:yVal>
            <c:numRef>
              <c:f>Sheet4!$N$3:$N$78</c:f>
              <c:numCache>
                <c:formatCode>0%</c:formatCode>
                <c:ptCount val="76"/>
                <c:pt idx="0">
                  <c:v>0.185</c:v>
                </c:pt>
                <c:pt idx="1">
                  <c:v>0.17</c:v>
                </c:pt>
                <c:pt idx="2">
                  <c:v>5.5E-2</c:v>
                </c:pt>
                <c:pt idx="3">
                  <c:v>5.5E-2</c:v>
                </c:pt>
                <c:pt idx="4">
                  <c:v>7.4999999999999997E-2</c:v>
                </c:pt>
                <c:pt idx="5">
                  <c:v>5.5E-2</c:v>
                </c:pt>
                <c:pt idx="6">
                  <c:v>0.24</c:v>
                </c:pt>
                <c:pt idx="7">
                  <c:v>0.23499999999999999</c:v>
                </c:pt>
                <c:pt idx="8">
                  <c:v>0.23499999999999999</c:v>
                </c:pt>
                <c:pt idx="9">
                  <c:v>0.03</c:v>
                </c:pt>
                <c:pt idx="10">
                  <c:v>0.315</c:v>
                </c:pt>
                <c:pt idx="11">
                  <c:v>0.12</c:v>
                </c:pt>
                <c:pt idx="12">
                  <c:v>0.24</c:v>
                </c:pt>
                <c:pt idx="13">
                  <c:v>7.4999999999999997E-2</c:v>
                </c:pt>
                <c:pt idx="14">
                  <c:v>0.45</c:v>
                </c:pt>
                <c:pt idx="15">
                  <c:v>5.5E-2</c:v>
                </c:pt>
                <c:pt idx="16">
                  <c:v>0.35499999999999998</c:v>
                </c:pt>
                <c:pt idx="17">
                  <c:v>0.24</c:v>
                </c:pt>
                <c:pt idx="18">
                  <c:v>0.115</c:v>
                </c:pt>
                <c:pt idx="19">
                  <c:v>0.185</c:v>
                </c:pt>
                <c:pt idx="20">
                  <c:v>0.17425000000000002</c:v>
                </c:pt>
                <c:pt idx="21">
                  <c:v>0.17425000000000002</c:v>
                </c:pt>
                <c:pt idx="22">
                  <c:v>0.17425000000000002</c:v>
                </c:pt>
                <c:pt idx="23">
                  <c:v>0.17425000000000002</c:v>
                </c:pt>
                <c:pt idx="24">
                  <c:v>0.17425000000000002</c:v>
                </c:pt>
                <c:pt idx="25">
                  <c:v>0.17425000000000002</c:v>
                </c:pt>
                <c:pt idx="26">
                  <c:v>0.17425000000000002</c:v>
                </c:pt>
                <c:pt idx="27">
                  <c:v>0.17425000000000002</c:v>
                </c:pt>
                <c:pt idx="28">
                  <c:v>0.17425000000000002</c:v>
                </c:pt>
                <c:pt idx="29">
                  <c:v>0.17425000000000002</c:v>
                </c:pt>
                <c:pt idx="30">
                  <c:v>0.17425000000000002</c:v>
                </c:pt>
                <c:pt idx="31">
                  <c:v>0.17425000000000002</c:v>
                </c:pt>
                <c:pt idx="32">
                  <c:v>0.17425000000000002</c:v>
                </c:pt>
                <c:pt idx="33">
                  <c:v>0.17425000000000002</c:v>
                </c:pt>
                <c:pt idx="34">
                  <c:v>0.17425000000000002</c:v>
                </c:pt>
                <c:pt idx="35">
                  <c:v>0.17425000000000002</c:v>
                </c:pt>
                <c:pt idx="36">
                  <c:v>0.17425000000000002</c:v>
                </c:pt>
                <c:pt idx="37">
                  <c:v>0.17425000000000002</c:v>
                </c:pt>
                <c:pt idx="38">
                  <c:v>0.17425000000000002</c:v>
                </c:pt>
                <c:pt idx="39">
                  <c:v>0.17425000000000002</c:v>
                </c:pt>
                <c:pt idx="40">
                  <c:v>0.17425000000000002</c:v>
                </c:pt>
                <c:pt idx="41">
                  <c:v>0.17425000000000002</c:v>
                </c:pt>
                <c:pt idx="42">
                  <c:v>0.17425000000000002</c:v>
                </c:pt>
                <c:pt idx="43">
                  <c:v>0.17425000000000002</c:v>
                </c:pt>
                <c:pt idx="44">
                  <c:v>0.17425000000000002</c:v>
                </c:pt>
                <c:pt idx="45">
                  <c:v>0.17425000000000002</c:v>
                </c:pt>
                <c:pt idx="46">
                  <c:v>0.17425000000000002</c:v>
                </c:pt>
                <c:pt idx="47">
                  <c:v>0.17425000000000002</c:v>
                </c:pt>
                <c:pt idx="48">
                  <c:v>0.17425000000000002</c:v>
                </c:pt>
                <c:pt idx="49">
                  <c:v>0.17425000000000002</c:v>
                </c:pt>
                <c:pt idx="50">
                  <c:v>0.17425000000000002</c:v>
                </c:pt>
                <c:pt idx="51">
                  <c:v>0.17425000000000002</c:v>
                </c:pt>
                <c:pt idx="52">
                  <c:v>0.17425000000000002</c:v>
                </c:pt>
                <c:pt idx="53">
                  <c:v>0.17425000000000002</c:v>
                </c:pt>
                <c:pt idx="54">
                  <c:v>0.17425000000000002</c:v>
                </c:pt>
                <c:pt idx="55">
                  <c:v>0.17425000000000002</c:v>
                </c:pt>
                <c:pt idx="56">
                  <c:v>0.17425000000000002</c:v>
                </c:pt>
                <c:pt idx="57">
                  <c:v>0.17425000000000002</c:v>
                </c:pt>
                <c:pt idx="58">
                  <c:v>0.17425000000000002</c:v>
                </c:pt>
                <c:pt idx="59">
                  <c:v>0.17425000000000002</c:v>
                </c:pt>
                <c:pt idx="60">
                  <c:v>0.17425000000000002</c:v>
                </c:pt>
                <c:pt idx="61">
                  <c:v>0.17425000000000002</c:v>
                </c:pt>
                <c:pt idx="62">
                  <c:v>0.17425000000000002</c:v>
                </c:pt>
                <c:pt idx="63">
                  <c:v>0.17425000000000002</c:v>
                </c:pt>
                <c:pt idx="64">
                  <c:v>0.17425000000000002</c:v>
                </c:pt>
                <c:pt idx="65">
                  <c:v>0.17425000000000002</c:v>
                </c:pt>
                <c:pt idx="66">
                  <c:v>0.17425000000000002</c:v>
                </c:pt>
                <c:pt idx="67">
                  <c:v>0.17425000000000002</c:v>
                </c:pt>
                <c:pt idx="68">
                  <c:v>0.17425000000000002</c:v>
                </c:pt>
                <c:pt idx="69">
                  <c:v>0.17425000000000002</c:v>
                </c:pt>
                <c:pt idx="70">
                  <c:v>0.17425000000000002</c:v>
                </c:pt>
                <c:pt idx="71">
                  <c:v>0.17425000000000002</c:v>
                </c:pt>
                <c:pt idx="72">
                  <c:v>0.17425000000000002</c:v>
                </c:pt>
                <c:pt idx="73">
                  <c:v>0.17425000000000002</c:v>
                </c:pt>
                <c:pt idx="74">
                  <c:v>0.17425000000000002</c:v>
                </c:pt>
                <c:pt idx="75">
                  <c:v>0.17425000000000002</c:v>
                </c:pt>
              </c:numCache>
            </c:numRef>
          </c:yVal>
          <c:smooth val="0"/>
        </c:ser>
        <c:ser>
          <c:idx val="3"/>
          <c:order val="3"/>
          <c:tx>
            <c:v>All points</c:v>
          </c:tx>
          <c:spPr>
            <a:ln w="28575">
              <a:noFill/>
            </a:ln>
          </c:spPr>
          <c:marker>
            <c:symbol val="x"/>
            <c:size val="2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trendline>
            <c:spPr>
              <a:ln w="38100">
                <a:solidFill>
                  <a:schemeClr val="accent1">
                    <a:lumMod val="50000"/>
                  </a:schemeClr>
                </a:solidFill>
                <a:prstDash val="solid"/>
              </a:ln>
            </c:spPr>
            <c:trendlineType val="poly"/>
            <c:order val="2"/>
            <c:dispRSqr val="0"/>
            <c:dispEq val="0"/>
          </c:trendline>
          <c:xVal>
            <c:numRef>
              <c:f>Sheet4!$P$3:$P$230</c:f>
              <c:numCache>
                <c:formatCode>0</c:formatCode>
                <c:ptCount val="228"/>
                <c:pt idx="0">
                  <c:v>5</c:v>
                </c:pt>
                <c:pt idx="1">
                  <c:v>30</c:v>
                </c:pt>
                <c:pt idx="2">
                  <c:v>50</c:v>
                </c:pt>
                <c:pt idx="3">
                  <c:v>25</c:v>
                </c:pt>
                <c:pt idx="4">
                  <c:v>62.5</c:v>
                </c:pt>
                <c:pt idx="5">
                  <c:v>35</c:v>
                </c:pt>
                <c:pt idx="6">
                  <c:v>34</c:v>
                </c:pt>
                <c:pt idx="7">
                  <c:v>26</c:v>
                </c:pt>
                <c:pt idx="8">
                  <c:v>30</c:v>
                </c:pt>
                <c:pt idx="9">
                  <c:v>25</c:v>
                </c:pt>
                <c:pt idx="10">
                  <c:v>35</c:v>
                </c:pt>
                <c:pt idx="11">
                  <c:v>72</c:v>
                </c:pt>
                <c:pt idx="12">
                  <c:v>60</c:v>
                </c:pt>
                <c:pt idx="13">
                  <c:v>48</c:v>
                </c:pt>
                <c:pt idx="14">
                  <c:v>26.5</c:v>
                </c:pt>
                <c:pt idx="15">
                  <c:v>70</c:v>
                </c:pt>
                <c:pt idx="16">
                  <c:v>20</c:v>
                </c:pt>
                <c:pt idx="17">
                  <c:v>38.470588235294116</c:v>
                </c:pt>
                <c:pt idx="18">
                  <c:v>38.470588235294116</c:v>
                </c:pt>
                <c:pt idx="19">
                  <c:v>38.470588235294116</c:v>
                </c:pt>
                <c:pt idx="20">
                  <c:v>38.470588235294116</c:v>
                </c:pt>
                <c:pt idx="21">
                  <c:v>38.470588235294116</c:v>
                </c:pt>
                <c:pt idx="22">
                  <c:v>38.470588235294116</c:v>
                </c:pt>
                <c:pt idx="23">
                  <c:v>38.470588235294116</c:v>
                </c:pt>
                <c:pt idx="24">
                  <c:v>38.470588235294116</c:v>
                </c:pt>
                <c:pt idx="25">
                  <c:v>38.470588235294116</c:v>
                </c:pt>
                <c:pt idx="26">
                  <c:v>38.470588235294116</c:v>
                </c:pt>
                <c:pt idx="27">
                  <c:v>38.470588235294116</c:v>
                </c:pt>
                <c:pt idx="28">
                  <c:v>38.470588235294116</c:v>
                </c:pt>
                <c:pt idx="29">
                  <c:v>38.470588235294116</c:v>
                </c:pt>
                <c:pt idx="30">
                  <c:v>38.470588235294116</c:v>
                </c:pt>
                <c:pt idx="31">
                  <c:v>38.470588235294116</c:v>
                </c:pt>
                <c:pt idx="32">
                  <c:v>38.470588235294116</c:v>
                </c:pt>
                <c:pt idx="33">
                  <c:v>38.470588235294116</c:v>
                </c:pt>
                <c:pt idx="34">
                  <c:v>38.470588235294116</c:v>
                </c:pt>
                <c:pt idx="35">
                  <c:v>38.470588235294116</c:v>
                </c:pt>
                <c:pt idx="36">
                  <c:v>38.470588235294116</c:v>
                </c:pt>
                <c:pt idx="37">
                  <c:v>38.470588235294116</c:v>
                </c:pt>
                <c:pt idx="38">
                  <c:v>38.470588235294116</c:v>
                </c:pt>
                <c:pt idx="39">
                  <c:v>38.470588235294116</c:v>
                </c:pt>
                <c:pt idx="40">
                  <c:v>38.470588235294116</c:v>
                </c:pt>
                <c:pt idx="41">
                  <c:v>38.470588235294116</c:v>
                </c:pt>
                <c:pt idx="42">
                  <c:v>38.470588235294116</c:v>
                </c:pt>
                <c:pt idx="43">
                  <c:v>38.470588235294116</c:v>
                </c:pt>
                <c:pt idx="44">
                  <c:v>38.470588235294116</c:v>
                </c:pt>
                <c:pt idx="45">
                  <c:v>38.470588235294116</c:v>
                </c:pt>
                <c:pt idx="46">
                  <c:v>38.470588235294116</c:v>
                </c:pt>
                <c:pt idx="47">
                  <c:v>38.470588235294116</c:v>
                </c:pt>
                <c:pt idx="48">
                  <c:v>38.470588235294116</c:v>
                </c:pt>
                <c:pt idx="49">
                  <c:v>38.470588235294116</c:v>
                </c:pt>
                <c:pt idx="50">
                  <c:v>38.470588235294116</c:v>
                </c:pt>
                <c:pt idx="51">
                  <c:v>38.470588235294116</c:v>
                </c:pt>
                <c:pt idx="52">
                  <c:v>38.470588235294116</c:v>
                </c:pt>
                <c:pt idx="53">
                  <c:v>38.470588235294116</c:v>
                </c:pt>
                <c:pt idx="54">
                  <c:v>38.470588235294116</c:v>
                </c:pt>
                <c:pt idx="55">
                  <c:v>38.470588235294116</c:v>
                </c:pt>
                <c:pt idx="56">
                  <c:v>38.470588235294116</c:v>
                </c:pt>
                <c:pt idx="57">
                  <c:v>38.470588235294116</c:v>
                </c:pt>
                <c:pt idx="58">
                  <c:v>38.470588235294116</c:v>
                </c:pt>
                <c:pt idx="59">
                  <c:v>38.470588235294116</c:v>
                </c:pt>
                <c:pt idx="60">
                  <c:v>38.470588235294116</c:v>
                </c:pt>
                <c:pt idx="61">
                  <c:v>38.470588235294116</c:v>
                </c:pt>
                <c:pt idx="62">
                  <c:v>38.470588235294116</c:v>
                </c:pt>
                <c:pt idx="63">
                  <c:v>38.470588235294116</c:v>
                </c:pt>
                <c:pt idx="64">
                  <c:v>38.470588235294116</c:v>
                </c:pt>
                <c:pt idx="65">
                  <c:v>38.470588235294116</c:v>
                </c:pt>
                <c:pt idx="66">
                  <c:v>38.470588235294116</c:v>
                </c:pt>
                <c:pt idx="67">
                  <c:v>38.470588235294116</c:v>
                </c:pt>
                <c:pt idx="68">
                  <c:v>38.470588235294116</c:v>
                </c:pt>
                <c:pt idx="69">
                  <c:v>38.470588235294116</c:v>
                </c:pt>
                <c:pt idx="70">
                  <c:v>38.470588235294116</c:v>
                </c:pt>
                <c:pt idx="71">
                  <c:v>38.470588235294116</c:v>
                </c:pt>
                <c:pt idx="72">
                  <c:v>38.470588235294116</c:v>
                </c:pt>
                <c:pt idx="73">
                  <c:v>38.470588235294116</c:v>
                </c:pt>
                <c:pt idx="74">
                  <c:v>38.470588235294116</c:v>
                </c:pt>
                <c:pt idx="75">
                  <c:v>38.470588235294116</c:v>
                </c:pt>
                <c:pt idx="76" formatCode="&quot;$&quot;#,##0">
                  <c:v>50</c:v>
                </c:pt>
                <c:pt idx="77" formatCode="&quot;$&quot;#,##0">
                  <c:v>45</c:v>
                </c:pt>
                <c:pt idx="78" formatCode="&quot;$&quot;#,##0">
                  <c:v>80</c:v>
                </c:pt>
                <c:pt idx="79" formatCode="&quot;$&quot;#,##0">
                  <c:v>45</c:v>
                </c:pt>
                <c:pt idx="80" formatCode="&quot;$&quot;#,##0">
                  <c:v>11</c:v>
                </c:pt>
                <c:pt idx="81" formatCode="&quot;$&quot;#,##0">
                  <c:v>15</c:v>
                </c:pt>
                <c:pt idx="82" formatCode="&quot;$&quot;#,##0">
                  <c:v>40</c:v>
                </c:pt>
                <c:pt idx="83" formatCode="&quot;$&quot;#,##0">
                  <c:v>112.5</c:v>
                </c:pt>
                <c:pt idx="84" formatCode="&quot;$&quot;#,##0">
                  <c:v>40</c:v>
                </c:pt>
                <c:pt idx="85" formatCode="&quot;$&quot;#,##0">
                  <c:v>20</c:v>
                </c:pt>
                <c:pt idx="86" formatCode="&quot;$&quot;#,##0">
                  <c:v>25</c:v>
                </c:pt>
                <c:pt idx="87" formatCode="&quot;$&quot;#,##0">
                  <c:v>69</c:v>
                </c:pt>
                <c:pt idx="88" formatCode="&quot;$&quot;#,##0">
                  <c:v>50</c:v>
                </c:pt>
                <c:pt idx="89" formatCode="&quot;$&quot;#,##0">
                  <c:v>40</c:v>
                </c:pt>
                <c:pt idx="90" formatCode="&quot;$&quot;#,##0">
                  <c:v>32</c:v>
                </c:pt>
                <c:pt idx="91" formatCode="&quot;$&quot;#,##0">
                  <c:v>25</c:v>
                </c:pt>
                <c:pt idx="92" formatCode="&quot;$&quot;#,##0">
                  <c:v>40</c:v>
                </c:pt>
                <c:pt idx="93" formatCode="&quot;$&quot;#,##0">
                  <c:v>38.75</c:v>
                </c:pt>
                <c:pt idx="94" formatCode="&quot;$&quot;#,##0">
                  <c:v>42</c:v>
                </c:pt>
                <c:pt idx="95" formatCode="&quot;$&quot;#,##0">
                  <c:v>35</c:v>
                </c:pt>
                <c:pt idx="96" formatCode="&quot;$&quot;#,##0">
                  <c:v>40</c:v>
                </c:pt>
                <c:pt idx="97" formatCode="&quot;$&quot;#,##0">
                  <c:v>25</c:v>
                </c:pt>
                <c:pt idx="98" formatCode="&quot;$&quot;#,##0">
                  <c:v>25</c:v>
                </c:pt>
                <c:pt idx="99" formatCode="&quot;$&quot;#,##0">
                  <c:v>0</c:v>
                </c:pt>
                <c:pt idx="100" formatCode="&quot;$&quot;#,##0">
                  <c:v>39.385416666666664</c:v>
                </c:pt>
                <c:pt idx="101" formatCode="&quot;$&quot;#,##0">
                  <c:v>39.385416666666664</c:v>
                </c:pt>
                <c:pt idx="102" formatCode="&quot;$&quot;#,##0">
                  <c:v>39.385416666666664</c:v>
                </c:pt>
                <c:pt idx="103" formatCode="&quot;$&quot;#,##0">
                  <c:v>39.385416666666664</c:v>
                </c:pt>
                <c:pt idx="104" formatCode="&quot;$&quot;#,##0">
                  <c:v>39.385416666666664</c:v>
                </c:pt>
                <c:pt idx="105" formatCode="&quot;$&quot;#,##0">
                  <c:v>39.385416666666664</c:v>
                </c:pt>
                <c:pt idx="106" formatCode="&quot;$&quot;#,##0">
                  <c:v>39.385416666666664</c:v>
                </c:pt>
                <c:pt idx="107" formatCode="&quot;$&quot;#,##0">
                  <c:v>39.385416666666664</c:v>
                </c:pt>
                <c:pt idx="108" formatCode="&quot;$&quot;#,##0">
                  <c:v>39.385416666666664</c:v>
                </c:pt>
                <c:pt idx="109" formatCode="&quot;$&quot;#,##0">
                  <c:v>39.385416666666664</c:v>
                </c:pt>
                <c:pt idx="110" formatCode="&quot;$&quot;#,##0">
                  <c:v>39.385416666666664</c:v>
                </c:pt>
                <c:pt idx="111" formatCode="&quot;$&quot;#,##0">
                  <c:v>39.385416666666664</c:v>
                </c:pt>
                <c:pt idx="112" formatCode="&quot;$&quot;#,##0">
                  <c:v>39.385416666666664</c:v>
                </c:pt>
                <c:pt idx="113" formatCode="&quot;$&quot;#,##0">
                  <c:v>39.385416666666664</c:v>
                </c:pt>
                <c:pt idx="114" formatCode="&quot;$&quot;#,##0">
                  <c:v>39.385416666666664</c:v>
                </c:pt>
                <c:pt idx="115" formatCode="&quot;$&quot;#,##0">
                  <c:v>39.385416666666664</c:v>
                </c:pt>
                <c:pt idx="116" formatCode="&quot;$&quot;#,##0">
                  <c:v>39.385416666666664</c:v>
                </c:pt>
                <c:pt idx="117" formatCode="&quot;$&quot;#,##0">
                  <c:v>39.385416666666664</c:v>
                </c:pt>
                <c:pt idx="118" formatCode="&quot;$&quot;#,##0">
                  <c:v>39.385416666666664</c:v>
                </c:pt>
                <c:pt idx="119" formatCode="&quot;$&quot;#,##0">
                  <c:v>39.385416666666664</c:v>
                </c:pt>
                <c:pt idx="120" formatCode="&quot;$&quot;#,##0">
                  <c:v>39.385416666666664</c:v>
                </c:pt>
                <c:pt idx="121" formatCode="&quot;$&quot;#,##0">
                  <c:v>39.385416666666664</c:v>
                </c:pt>
                <c:pt idx="122" formatCode="&quot;$&quot;#,##0">
                  <c:v>39.385416666666664</c:v>
                </c:pt>
                <c:pt idx="123" formatCode="&quot;$&quot;#,##0">
                  <c:v>39.385416666666664</c:v>
                </c:pt>
                <c:pt idx="124" formatCode="&quot;$&quot;#,##0">
                  <c:v>39.385416666666664</c:v>
                </c:pt>
                <c:pt idx="125" formatCode="&quot;$&quot;#,##0">
                  <c:v>39.385416666666664</c:v>
                </c:pt>
                <c:pt idx="126" formatCode="&quot;$&quot;#,##0">
                  <c:v>39.385416666666664</c:v>
                </c:pt>
                <c:pt idx="127" formatCode="&quot;$&quot;#,##0">
                  <c:v>39.385416666666664</c:v>
                </c:pt>
                <c:pt idx="128" formatCode="&quot;$&quot;#,##0">
                  <c:v>39.385416666666664</c:v>
                </c:pt>
                <c:pt idx="129" formatCode="&quot;$&quot;#,##0">
                  <c:v>39.385416666666664</c:v>
                </c:pt>
                <c:pt idx="130" formatCode="&quot;$&quot;#,##0">
                  <c:v>39.385416666666664</c:v>
                </c:pt>
                <c:pt idx="131" formatCode="&quot;$&quot;#,##0">
                  <c:v>39.385416666666664</c:v>
                </c:pt>
                <c:pt idx="132" formatCode="&quot;$&quot;#,##0">
                  <c:v>39.385416666666664</c:v>
                </c:pt>
                <c:pt idx="133" formatCode="&quot;$&quot;#,##0">
                  <c:v>39.385416666666664</c:v>
                </c:pt>
                <c:pt idx="134" formatCode="&quot;$&quot;#,##0">
                  <c:v>39.385416666666664</c:v>
                </c:pt>
                <c:pt idx="135" formatCode="&quot;$&quot;#,##0">
                  <c:v>39.385416666666664</c:v>
                </c:pt>
                <c:pt idx="136" formatCode="&quot;$&quot;#,##0">
                  <c:v>39.385416666666664</c:v>
                </c:pt>
                <c:pt idx="137" formatCode="&quot;$&quot;#,##0">
                  <c:v>39.385416666666664</c:v>
                </c:pt>
                <c:pt idx="138" formatCode="&quot;$&quot;#,##0">
                  <c:v>39.385416666666664</c:v>
                </c:pt>
                <c:pt idx="139" formatCode="&quot;$&quot;#,##0">
                  <c:v>39.385416666666664</c:v>
                </c:pt>
                <c:pt idx="140" formatCode="&quot;$&quot;#,##0">
                  <c:v>39.385416666666664</c:v>
                </c:pt>
                <c:pt idx="141" formatCode="&quot;$&quot;#,##0">
                  <c:v>39.385416666666664</c:v>
                </c:pt>
                <c:pt idx="142" formatCode="&quot;$&quot;#,##0">
                  <c:v>39.385416666666664</c:v>
                </c:pt>
                <c:pt idx="143" formatCode="&quot;$&quot;#,##0">
                  <c:v>39.385416666666664</c:v>
                </c:pt>
                <c:pt idx="144" formatCode="&quot;$&quot;#,##0">
                  <c:v>39.385416666666664</c:v>
                </c:pt>
                <c:pt idx="145" formatCode="&quot;$&quot;#,##0">
                  <c:v>39.385416666666664</c:v>
                </c:pt>
                <c:pt idx="146" formatCode="&quot;$&quot;#,##0">
                  <c:v>39.385416666666664</c:v>
                </c:pt>
                <c:pt idx="147" formatCode="&quot;$&quot;#,##0">
                  <c:v>39.385416666666664</c:v>
                </c:pt>
                <c:pt idx="148" formatCode="&quot;$&quot;#,##0">
                  <c:v>39.385416666666664</c:v>
                </c:pt>
                <c:pt idx="149" formatCode="&quot;$&quot;#,##0">
                  <c:v>39.385416666666664</c:v>
                </c:pt>
                <c:pt idx="150" formatCode="&quot;$&quot;#,##0">
                  <c:v>39.385416666666664</c:v>
                </c:pt>
                <c:pt idx="151" formatCode="&quot;$&quot;#,##0">
                  <c:v>39.385416666666664</c:v>
                </c:pt>
                <c:pt idx="152" formatCode="&quot;$&quot;#,##0">
                  <c:v>49.75</c:v>
                </c:pt>
                <c:pt idx="153" formatCode="&quot;$&quot;#,##0">
                  <c:v>27</c:v>
                </c:pt>
                <c:pt idx="154" formatCode="&quot;$&quot;#,##0">
                  <c:v>22</c:v>
                </c:pt>
                <c:pt idx="155" formatCode="&quot;$&quot;#,##0">
                  <c:v>28</c:v>
                </c:pt>
                <c:pt idx="156" formatCode="&quot;$&quot;#,##0">
                  <c:v>80</c:v>
                </c:pt>
                <c:pt idx="157" formatCode="&quot;$&quot;#,##0">
                  <c:v>65</c:v>
                </c:pt>
                <c:pt idx="158" formatCode="&quot;$&quot;#,##0">
                  <c:v>35</c:v>
                </c:pt>
                <c:pt idx="159" formatCode="&quot;$&quot;#,##0">
                  <c:v>26</c:v>
                </c:pt>
                <c:pt idx="160" formatCode="&quot;$&quot;#,##0">
                  <c:v>30</c:v>
                </c:pt>
                <c:pt idx="161" formatCode="&quot;$&quot;#,##0">
                  <c:v>20</c:v>
                </c:pt>
                <c:pt idx="162" formatCode="&quot;$&quot;#,##0">
                  <c:v>43</c:v>
                </c:pt>
                <c:pt idx="163" formatCode="&quot;$&quot;#,##0">
                  <c:v>20</c:v>
                </c:pt>
                <c:pt idx="164" formatCode="&quot;$&quot;#,##0">
                  <c:v>40</c:v>
                </c:pt>
                <c:pt idx="165" formatCode="&quot;$&quot;#,##0">
                  <c:v>30</c:v>
                </c:pt>
                <c:pt idx="166" formatCode="&quot;$&quot;#,##0">
                  <c:v>86.5</c:v>
                </c:pt>
                <c:pt idx="167" formatCode="&quot;$&quot;#,##0">
                  <c:v>75</c:v>
                </c:pt>
                <c:pt idx="168" formatCode="&quot;$&quot;#,##0">
                  <c:v>25</c:v>
                </c:pt>
                <c:pt idx="169" formatCode="&quot;$&quot;#,##0">
                  <c:v>27.5</c:v>
                </c:pt>
                <c:pt idx="170" formatCode="&quot;$&quot;#,##0">
                  <c:v>40</c:v>
                </c:pt>
                <c:pt idx="171" formatCode="&quot;$&quot;#,##0">
                  <c:v>87.75</c:v>
                </c:pt>
                <c:pt idx="172" formatCode="&quot;$&quot;#,##0">
                  <c:v>42.875</c:v>
                </c:pt>
                <c:pt idx="173" formatCode="&quot;$&quot;#,##0">
                  <c:v>42.875</c:v>
                </c:pt>
                <c:pt idx="174" formatCode="&quot;$&quot;#,##0">
                  <c:v>42.875</c:v>
                </c:pt>
                <c:pt idx="175" formatCode="&quot;$&quot;#,##0">
                  <c:v>42.875</c:v>
                </c:pt>
                <c:pt idx="176" formatCode="&quot;$&quot;#,##0">
                  <c:v>42.875</c:v>
                </c:pt>
                <c:pt idx="177" formatCode="&quot;$&quot;#,##0">
                  <c:v>42.875</c:v>
                </c:pt>
                <c:pt idx="178" formatCode="&quot;$&quot;#,##0">
                  <c:v>42.875</c:v>
                </c:pt>
                <c:pt idx="179" formatCode="&quot;$&quot;#,##0">
                  <c:v>42.875</c:v>
                </c:pt>
                <c:pt idx="180" formatCode="&quot;$&quot;#,##0">
                  <c:v>42.875</c:v>
                </c:pt>
                <c:pt idx="181" formatCode="&quot;$&quot;#,##0">
                  <c:v>42.875</c:v>
                </c:pt>
                <c:pt idx="182" formatCode="&quot;$&quot;#,##0">
                  <c:v>42.875</c:v>
                </c:pt>
                <c:pt idx="183" formatCode="&quot;$&quot;#,##0">
                  <c:v>42.875</c:v>
                </c:pt>
                <c:pt idx="184" formatCode="&quot;$&quot;#,##0">
                  <c:v>42.875</c:v>
                </c:pt>
                <c:pt idx="185" formatCode="&quot;$&quot;#,##0">
                  <c:v>42.875</c:v>
                </c:pt>
                <c:pt idx="186" formatCode="&quot;$&quot;#,##0">
                  <c:v>42.875</c:v>
                </c:pt>
                <c:pt idx="187" formatCode="&quot;$&quot;#,##0">
                  <c:v>42.875</c:v>
                </c:pt>
                <c:pt idx="188" formatCode="&quot;$&quot;#,##0">
                  <c:v>42.875</c:v>
                </c:pt>
                <c:pt idx="189" formatCode="&quot;$&quot;#,##0">
                  <c:v>42.875</c:v>
                </c:pt>
                <c:pt idx="190" formatCode="&quot;$&quot;#,##0">
                  <c:v>42.875</c:v>
                </c:pt>
                <c:pt idx="191" formatCode="&quot;$&quot;#,##0">
                  <c:v>42.875</c:v>
                </c:pt>
                <c:pt idx="192" formatCode="&quot;$&quot;#,##0">
                  <c:v>42.875</c:v>
                </c:pt>
                <c:pt idx="193" formatCode="&quot;$&quot;#,##0">
                  <c:v>42.875</c:v>
                </c:pt>
                <c:pt idx="194" formatCode="&quot;$&quot;#,##0">
                  <c:v>42.875</c:v>
                </c:pt>
                <c:pt idx="195" formatCode="&quot;$&quot;#,##0">
                  <c:v>42.875</c:v>
                </c:pt>
                <c:pt idx="196" formatCode="&quot;$&quot;#,##0">
                  <c:v>42.875</c:v>
                </c:pt>
                <c:pt idx="197" formatCode="&quot;$&quot;#,##0">
                  <c:v>42.875</c:v>
                </c:pt>
                <c:pt idx="198" formatCode="&quot;$&quot;#,##0">
                  <c:v>42.875</c:v>
                </c:pt>
                <c:pt idx="199" formatCode="&quot;$&quot;#,##0">
                  <c:v>42.875</c:v>
                </c:pt>
                <c:pt idx="200" formatCode="&quot;$&quot;#,##0">
                  <c:v>42.875</c:v>
                </c:pt>
                <c:pt idx="201" formatCode="&quot;$&quot;#,##0">
                  <c:v>42.875</c:v>
                </c:pt>
                <c:pt idx="202" formatCode="&quot;$&quot;#,##0">
                  <c:v>42.875</c:v>
                </c:pt>
                <c:pt idx="203" formatCode="&quot;$&quot;#,##0">
                  <c:v>42.875</c:v>
                </c:pt>
                <c:pt idx="204" formatCode="&quot;$&quot;#,##0">
                  <c:v>42.875</c:v>
                </c:pt>
                <c:pt idx="205" formatCode="&quot;$&quot;#,##0">
                  <c:v>42.875</c:v>
                </c:pt>
                <c:pt idx="206" formatCode="&quot;$&quot;#,##0">
                  <c:v>42.875</c:v>
                </c:pt>
                <c:pt idx="207" formatCode="&quot;$&quot;#,##0">
                  <c:v>42.875</c:v>
                </c:pt>
                <c:pt idx="208" formatCode="&quot;$&quot;#,##0">
                  <c:v>42.875</c:v>
                </c:pt>
                <c:pt idx="209" formatCode="&quot;$&quot;#,##0">
                  <c:v>42.875</c:v>
                </c:pt>
                <c:pt idx="210" formatCode="&quot;$&quot;#,##0">
                  <c:v>42.875</c:v>
                </c:pt>
                <c:pt idx="211" formatCode="&quot;$&quot;#,##0">
                  <c:v>42.875</c:v>
                </c:pt>
                <c:pt idx="212" formatCode="&quot;$&quot;#,##0">
                  <c:v>42.875</c:v>
                </c:pt>
                <c:pt idx="213" formatCode="&quot;$&quot;#,##0">
                  <c:v>42.875</c:v>
                </c:pt>
                <c:pt idx="214" formatCode="&quot;$&quot;#,##0">
                  <c:v>42.875</c:v>
                </c:pt>
                <c:pt idx="215" formatCode="&quot;$&quot;#,##0">
                  <c:v>42.875</c:v>
                </c:pt>
                <c:pt idx="216" formatCode="&quot;$&quot;#,##0">
                  <c:v>42.875</c:v>
                </c:pt>
                <c:pt idx="217" formatCode="&quot;$&quot;#,##0">
                  <c:v>42.875</c:v>
                </c:pt>
                <c:pt idx="218" formatCode="&quot;$&quot;#,##0">
                  <c:v>42.875</c:v>
                </c:pt>
                <c:pt idx="219" formatCode="&quot;$&quot;#,##0">
                  <c:v>42.875</c:v>
                </c:pt>
                <c:pt idx="220" formatCode="&quot;$&quot;#,##0">
                  <c:v>42.875</c:v>
                </c:pt>
                <c:pt idx="221" formatCode="&quot;$&quot;#,##0">
                  <c:v>42.875</c:v>
                </c:pt>
                <c:pt idx="222" formatCode="&quot;$&quot;#,##0">
                  <c:v>42.875</c:v>
                </c:pt>
                <c:pt idx="223" formatCode="&quot;$&quot;#,##0">
                  <c:v>42.875</c:v>
                </c:pt>
                <c:pt idx="224" formatCode="&quot;$&quot;#,##0">
                  <c:v>42.875</c:v>
                </c:pt>
                <c:pt idx="225" formatCode="&quot;$&quot;#,##0">
                  <c:v>42.875</c:v>
                </c:pt>
                <c:pt idx="226" formatCode="&quot;$&quot;#,##0">
                  <c:v>42.875</c:v>
                </c:pt>
                <c:pt idx="227" formatCode="&quot;$&quot;#,##0">
                  <c:v>42.875</c:v>
                </c:pt>
              </c:numCache>
            </c:numRef>
          </c:xVal>
          <c:yVal>
            <c:numRef>
              <c:f>Sheet4!$Q$3:$Q$230</c:f>
              <c:numCache>
                <c:formatCode>0%</c:formatCode>
                <c:ptCount val="228"/>
                <c:pt idx="0">
                  <c:v>0.185</c:v>
                </c:pt>
                <c:pt idx="1">
                  <c:v>0.24</c:v>
                </c:pt>
                <c:pt idx="2">
                  <c:v>0.17</c:v>
                </c:pt>
                <c:pt idx="3">
                  <c:v>5.5E-2</c:v>
                </c:pt>
                <c:pt idx="4">
                  <c:v>0.35499999999999998</c:v>
                </c:pt>
                <c:pt idx="5">
                  <c:v>0.24</c:v>
                </c:pt>
                <c:pt idx="6">
                  <c:v>0</c:v>
                </c:pt>
                <c:pt idx="7">
                  <c:v>0.23499999999999999</c:v>
                </c:pt>
                <c:pt idx="8">
                  <c:v>0.3</c:v>
                </c:pt>
                <c:pt idx="9">
                  <c:v>0.24</c:v>
                </c:pt>
                <c:pt idx="10">
                  <c:v>0.24</c:v>
                </c:pt>
                <c:pt idx="11">
                  <c:v>0.21</c:v>
                </c:pt>
                <c:pt idx="12">
                  <c:v>0.12</c:v>
                </c:pt>
                <c:pt idx="13">
                  <c:v>0.23499999999999999</c:v>
                </c:pt>
                <c:pt idx="14">
                  <c:v>5.5E-2</c:v>
                </c:pt>
                <c:pt idx="15">
                  <c:v>0.115</c:v>
                </c:pt>
                <c:pt idx="16">
                  <c:v>0.23499999999999999</c:v>
                </c:pt>
                <c:pt idx="17">
                  <c:v>0.19</c:v>
                </c:pt>
                <c:pt idx="18">
                  <c:v>0.19</c:v>
                </c:pt>
                <c:pt idx="19">
                  <c:v>0.19</c:v>
                </c:pt>
                <c:pt idx="20">
                  <c:v>0.19</c:v>
                </c:pt>
                <c:pt idx="21">
                  <c:v>0.19</c:v>
                </c:pt>
                <c:pt idx="22">
                  <c:v>0.19</c:v>
                </c:pt>
                <c:pt idx="23">
                  <c:v>0.19</c:v>
                </c:pt>
                <c:pt idx="24">
                  <c:v>0.19</c:v>
                </c:pt>
                <c:pt idx="25">
                  <c:v>0.19</c:v>
                </c:pt>
                <c:pt idx="26">
                  <c:v>0.19</c:v>
                </c:pt>
                <c:pt idx="27">
                  <c:v>0.19</c:v>
                </c:pt>
                <c:pt idx="28">
                  <c:v>0.19</c:v>
                </c:pt>
                <c:pt idx="29">
                  <c:v>0.19</c:v>
                </c:pt>
                <c:pt idx="30">
                  <c:v>0.19</c:v>
                </c:pt>
                <c:pt idx="31">
                  <c:v>0.19</c:v>
                </c:pt>
                <c:pt idx="32">
                  <c:v>0.19</c:v>
                </c:pt>
                <c:pt idx="33">
                  <c:v>0.19</c:v>
                </c:pt>
                <c:pt idx="34">
                  <c:v>0.19</c:v>
                </c:pt>
                <c:pt idx="35">
                  <c:v>0.19</c:v>
                </c:pt>
                <c:pt idx="36">
                  <c:v>0.19</c:v>
                </c:pt>
                <c:pt idx="37">
                  <c:v>0.19</c:v>
                </c:pt>
                <c:pt idx="38">
                  <c:v>0.19</c:v>
                </c:pt>
                <c:pt idx="39">
                  <c:v>0.19</c:v>
                </c:pt>
                <c:pt idx="40">
                  <c:v>0.19</c:v>
                </c:pt>
                <c:pt idx="41">
                  <c:v>0.19</c:v>
                </c:pt>
                <c:pt idx="42">
                  <c:v>0.19</c:v>
                </c:pt>
                <c:pt idx="43">
                  <c:v>0.19</c:v>
                </c:pt>
                <c:pt idx="44">
                  <c:v>0.19</c:v>
                </c:pt>
                <c:pt idx="45">
                  <c:v>0.19</c:v>
                </c:pt>
                <c:pt idx="46">
                  <c:v>0.19</c:v>
                </c:pt>
                <c:pt idx="47">
                  <c:v>0.19</c:v>
                </c:pt>
                <c:pt idx="48">
                  <c:v>0.19</c:v>
                </c:pt>
                <c:pt idx="49">
                  <c:v>0.19</c:v>
                </c:pt>
                <c:pt idx="50">
                  <c:v>0.19</c:v>
                </c:pt>
                <c:pt idx="51">
                  <c:v>0.19</c:v>
                </c:pt>
                <c:pt idx="52">
                  <c:v>0.19</c:v>
                </c:pt>
                <c:pt idx="53">
                  <c:v>0.19</c:v>
                </c:pt>
                <c:pt idx="54">
                  <c:v>0.19</c:v>
                </c:pt>
                <c:pt idx="55">
                  <c:v>0.19</c:v>
                </c:pt>
                <c:pt idx="56">
                  <c:v>0.19</c:v>
                </c:pt>
                <c:pt idx="57">
                  <c:v>0.19</c:v>
                </c:pt>
                <c:pt idx="58">
                  <c:v>0.19</c:v>
                </c:pt>
                <c:pt idx="59">
                  <c:v>0.19</c:v>
                </c:pt>
                <c:pt idx="60">
                  <c:v>0.19</c:v>
                </c:pt>
                <c:pt idx="61">
                  <c:v>0.19</c:v>
                </c:pt>
                <c:pt idx="62">
                  <c:v>0.19</c:v>
                </c:pt>
                <c:pt idx="63">
                  <c:v>0.19</c:v>
                </c:pt>
                <c:pt idx="64">
                  <c:v>0.19</c:v>
                </c:pt>
                <c:pt idx="65">
                  <c:v>0.19</c:v>
                </c:pt>
                <c:pt idx="66">
                  <c:v>0.19</c:v>
                </c:pt>
                <c:pt idx="67">
                  <c:v>0.19</c:v>
                </c:pt>
                <c:pt idx="68">
                  <c:v>0.19</c:v>
                </c:pt>
                <c:pt idx="69">
                  <c:v>0.19</c:v>
                </c:pt>
                <c:pt idx="70">
                  <c:v>0.19</c:v>
                </c:pt>
                <c:pt idx="71">
                  <c:v>0.19</c:v>
                </c:pt>
                <c:pt idx="72">
                  <c:v>0.19</c:v>
                </c:pt>
                <c:pt idx="73">
                  <c:v>0.19</c:v>
                </c:pt>
                <c:pt idx="74">
                  <c:v>0.19</c:v>
                </c:pt>
                <c:pt idx="75">
                  <c:v>0.19</c:v>
                </c:pt>
                <c:pt idx="76">
                  <c:v>5.5E-2</c:v>
                </c:pt>
                <c:pt idx="77">
                  <c:v>0.03</c:v>
                </c:pt>
                <c:pt idx="78">
                  <c:v>0.24</c:v>
                </c:pt>
                <c:pt idx="79">
                  <c:v>0.215</c:v>
                </c:pt>
                <c:pt idx="80">
                  <c:v>0.32500000000000001</c:v>
                </c:pt>
                <c:pt idx="81">
                  <c:v>0.185</c:v>
                </c:pt>
                <c:pt idx="82">
                  <c:v>0.17</c:v>
                </c:pt>
                <c:pt idx="83">
                  <c:v>0.185</c:v>
                </c:pt>
                <c:pt idx="84">
                  <c:v>0.17</c:v>
                </c:pt>
                <c:pt idx="85">
                  <c:v>0.12</c:v>
                </c:pt>
                <c:pt idx="86">
                  <c:v>0.24</c:v>
                </c:pt>
                <c:pt idx="87">
                  <c:v>0.315</c:v>
                </c:pt>
                <c:pt idx="88">
                  <c:v>0.315</c:v>
                </c:pt>
                <c:pt idx="89">
                  <c:v>0.32500000000000001</c:v>
                </c:pt>
                <c:pt idx="90">
                  <c:v>5.5E-2</c:v>
                </c:pt>
                <c:pt idx="91">
                  <c:v>0.315</c:v>
                </c:pt>
                <c:pt idx="92">
                  <c:v>0.17</c:v>
                </c:pt>
                <c:pt idx="93">
                  <c:v>0.215</c:v>
                </c:pt>
                <c:pt idx="94">
                  <c:v>0.18</c:v>
                </c:pt>
                <c:pt idx="95">
                  <c:v>0.35499999999999998</c:v>
                </c:pt>
                <c:pt idx="96">
                  <c:v>5.5E-2</c:v>
                </c:pt>
                <c:pt idx="97">
                  <c:v>5.5E-2</c:v>
                </c:pt>
                <c:pt idx="98">
                  <c:v>0.16</c:v>
                </c:pt>
                <c:pt idx="99">
                  <c:v>1</c:v>
                </c:pt>
                <c:pt idx="100">
                  <c:v>0.22708333333333333</c:v>
                </c:pt>
                <c:pt idx="101">
                  <c:v>0.22708333333333333</c:v>
                </c:pt>
                <c:pt idx="102">
                  <c:v>0.22708333333333333</c:v>
                </c:pt>
                <c:pt idx="103">
                  <c:v>0.22708333333333333</c:v>
                </c:pt>
                <c:pt idx="104">
                  <c:v>0.22708333333333333</c:v>
                </c:pt>
                <c:pt idx="105">
                  <c:v>0.22708333333333333</c:v>
                </c:pt>
                <c:pt idx="106">
                  <c:v>0.22708333333333333</c:v>
                </c:pt>
                <c:pt idx="107">
                  <c:v>0.22708333333333333</c:v>
                </c:pt>
                <c:pt idx="108">
                  <c:v>0.22708333333333333</c:v>
                </c:pt>
                <c:pt idx="109">
                  <c:v>0.22708333333333333</c:v>
                </c:pt>
                <c:pt idx="110">
                  <c:v>0.22708333333333333</c:v>
                </c:pt>
                <c:pt idx="111">
                  <c:v>0.22708333333333333</c:v>
                </c:pt>
                <c:pt idx="112">
                  <c:v>0.22708333333333333</c:v>
                </c:pt>
                <c:pt idx="113">
                  <c:v>0.22708333333333333</c:v>
                </c:pt>
                <c:pt idx="114">
                  <c:v>0.22708333333333333</c:v>
                </c:pt>
                <c:pt idx="115">
                  <c:v>0.22708333333333333</c:v>
                </c:pt>
                <c:pt idx="116">
                  <c:v>0.22708333333333333</c:v>
                </c:pt>
                <c:pt idx="117">
                  <c:v>0.22708333333333333</c:v>
                </c:pt>
                <c:pt idx="118">
                  <c:v>0.22708333333333333</c:v>
                </c:pt>
                <c:pt idx="119">
                  <c:v>0.22708333333333333</c:v>
                </c:pt>
                <c:pt idx="120">
                  <c:v>0.22708333333333333</c:v>
                </c:pt>
                <c:pt idx="121">
                  <c:v>0.22708333333333333</c:v>
                </c:pt>
                <c:pt idx="122">
                  <c:v>0.22708333333333333</c:v>
                </c:pt>
                <c:pt idx="123">
                  <c:v>0.22708333333333333</c:v>
                </c:pt>
                <c:pt idx="124">
                  <c:v>0.22708333333333333</c:v>
                </c:pt>
                <c:pt idx="125">
                  <c:v>0.22708333333333333</c:v>
                </c:pt>
                <c:pt idx="126">
                  <c:v>0.22708333333333333</c:v>
                </c:pt>
                <c:pt idx="127">
                  <c:v>0.22708333333333333</c:v>
                </c:pt>
                <c:pt idx="128">
                  <c:v>0.22708333333333333</c:v>
                </c:pt>
                <c:pt idx="129">
                  <c:v>0.22708333333333333</c:v>
                </c:pt>
                <c:pt idx="130">
                  <c:v>0.22708333333333333</c:v>
                </c:pt>
                <c:pt idx="131">
                  <c:v>0.22708333333333333</c:v>
                </c:pt>
                <c:pt idx="132">
                  <c:v>0.22708333333333333</c:v>
                </c:pt>
                <c:pt idx="133">
                  <c:v>0.22708333333333333</c:v>
                </c:pt>
                <c:pt idx="134">
                  <c:v>0.22708333333333333</c:v>
                </c:pt>
                <c:pt idx="135">
                  <c:v>0.22708333333333333</c:v>
                </c:pt>
                <c:pt idx="136">
                  <c:v>0.22708333333333333</c:v>
                </c:pt>
                <c:pt idx="137">
                  <c:v>0.22708333333333333</c:v>
                </c:pt>
                <c:pt idx="138">
                  <c:v>0.22708333333333333</c:v>
                </c:pt>
                <c:pt idx="139">
                  <c:v>0.22708333333333333</c:v>
                </c:pt>
                <c:pt idx="140">
                  <c:v>0.22708333333333333</c:v>
                </c:pt>
                <c:pt idx="141">
                  <c:v>0.22708333333333333</c:v>
                </c:pt>
                <c:pt idx="142">
                  <c:v>0.22708333333333333</c:v>
                </c:pt>
                <c:pt idx="143">
                  <c:v>0.22708333333333333</c:v>
                </c:pt>
                <c:pt idx="144">
                  <c:v>0.22708333333333333</c:v>
                </c:pt>
                <c:pt idx="145">
                  <c:v>0.22708333333333333</c:v>
                </c:pt>
                <c:pt idx="146">
                  <c:v>0.22708333333333333</c:v>
                </c:pt>
                <c:pt idx="147">
                  <c:v>0.22708333333333333</c:v>
                </c:pt>
                <c:pt idx="148">
                  <c:v>0.22708333333333333</c:v>
                </c:pt>
                <c:pt idx="149">
                  <c:v>0.22708333333333333</c:v>
                </c:pt>
                <c:pt idx="150">
                  <c:v>0.22708333333333333</c:v>
                </c:pt>
                <c:pt idx="151">
                  <c:v>0.22708333333333333</c:v>
                </c:pt>
                <c:pt idx="152">
                  <c:v>0.185</c:v>
                </c:pt>
                <c:pt idx="153">
                  <c:v>0.17</c:v>
                </c:pt>
                <c:pt idx="154">
                  <c:v>5.5E-2</c:v>
                </c:pt>
                <c:pt idx="155">
                  <c:v>5.5E-2</c:v>
                </c:pt>
                <c:pt idx="156">
                  <c:v>7.4999999999999997E-2</c:v>
                </c:pt>
                <c:pt idx="157">
                  <c:v>5.5E-2</c:v>
                </c:pt>
                <c:pt idx="158">
                  <c:v>0.24</c:v>
                </c:pt>
                <c:pt idx="159">
                  <c:v>0.23499999999999999</c:v>
                </c:pt>
                <c:pt idx="160">
                  <c:v>0.23499999999999999</c:v>
                </c:pt>
                <c:pt idx="161">
                  <c:v>0.03</c:v>
                </c:pt>
                <c:pt idx="162">
                  <c:v>0.315</c:v>
                </c:pt>
                <c:pt idx="163">
                  <c:v>0.12</c:v>
                </c:pt>
                <c:pt idx="164">
                  <c:v>0.24</c:v>
                </c:pt>
                <c:pt idx="165">
                  <c:v>7.4999999999999997E-2</c:v>
                </c:pt>
                <c:pt idx="166">
                  <c:v>0.45</c:v>
                </c:pt>
                <c:pt idx="167">
                  <c:v>5.5E-2</c:v>
                </c:pt>
                <c:pt idx="168">
                  <c:v>0.35499999999999998</c:v>
                </c:pt>
                <c:pt idx="169">
                  <c:v>0.24</c:v>
                </c:pt>
                <c:pt idx="170">
                  <c:v>0.115</c:v>
                </c:pt>
                <c:pt idx="171">
                  <c:v>0.185</c:v>
                </c:pt>
                <c:pt idx="172">
                  <c:v>0.17425000000000002</c:v>
                </c:pt>
                <c:pt idx="173">
                  <c:v>0.17425000000000002</c:v>
                </c:pt>
                <c:pt idx="174">
                  <c:v>0.17425000000000002</c:v>
                </c:pt>
                <c:pt idx="175">
                  <c:v>0.17425000000000002</c:v>
                </c:pt>
                <c:pt idx="176">
                  <c:v>0.17425000000000002</c:v>
                </c:pt>
                <c:pt idx="177">
                  <c:v>0.17425000000000002</c:v>
                </c:pt>
                <c:pt idx="178">
                  <c:v>0.17425000000000002</c:v>
                </c:pt>
                <c:pt idx="179">
                  <c:v>0.17425000000000002</c:v>
                </c:pt>
                <c:pt idx="180">
                  <c:v>0.17425000000000002</c:v>
                </c:pt>
                <c:pt idx="181">
                  <c:v>0.17425000000000002</c:v>
                </c:pt>
                <c:pt idx="182">
                  <c:v>0.17425000000000002</c:v>
                </c:pt>
                <c:pt idx="183">
                  <c:v>0.17425000000000002</c:v>
                </c:pt>
                <c:pt idx="184">
                  <c:v>0.17425000000000002</c:v>
                </c:pt>
                <c:pt idx="185">
                  <c:v>0.17425000000000002</c:v>
                </c:pt>
                <c:pt idx="186">
                  <c:v>0.17425000000000002</c:v>
                </c:pt>
                <c:pt idx="187">
                  <c:v>0.17425000000000002</c:v>
                </c:pt>
                <c:pt idx="188">
                  <c:v>0.17425000000000002</c:v>
                </c:pt>
                <c:pt idx="189">
                  <c:v>0.17425000000000002</c:v>
                </c:pt>
                <c:pt idx="190">
                  <c:v>0.17425000000000002</c:v>
                </c:pt>
                <c:pt idx="191">
                  <c:v>0.17425000000000002</c:v>
                </c:pt>
                <c:pt idx="192">
                  <c:v>0.17425000000000002</c:v>
                </c:pt>
                <c:pt idx="193">
                  <c:v>0.17425000000000002</c:v>
                </c:pt>
                <c:pt idx="194">
                  <c:v>0.17425000000000002</c:v>
                </c:pt>
                <c:pt idx="195">
                  <c:v>0.17425000000000002</c:v>
                </c:pt>
                <c:pt idx="196">
                  <c:v>0.17425000000000002</c:v>
                </c:pt>
                <c:pt idx="197">
                  <c:v>0.17425000000000002</c:v>
                </c:pt>
                <c:pt idx="198">
                  <c:v>0.17425000000000002</c:v>
                </c:pt>
                <c:pt idx="199">
                  <c:v>0.17425000000000002</c:v>
                </c:pt>
                <c:pt idx="200">
                  <c:v>0.17425000000000002</c:v>
                </c:pt>
                <c:pt idx="201">
                  <c:v>0.17425000000000002</c:v>
                </c:pt>
                <c:pt idx="202">
                  <c:v>0.17425000000000002</c:v>
                </c:pt>
                <c:pt idx="203">
                  <c:v>0.17425000000000002</c:v>
                </c:pt>
                <c:pt idx="204">
                  <c:v>0.17425000000000002</c:v>
                </c:pt>
                <c:pt idx="205">
                  <c:v>0.17425000000000002</c:v>
                </c:pt>
                <c:pt idx="206">
                  <c:v>0.17425000000000002</c:v>
                </c:pt>
                <c:pt idx="207">
                  <c:v>0.17425000000000002</c:v>
                </c:pt>
                <c:pt idx="208">
                  <c:v>0.17425000000000002</c:v>
                </c:pt>
                <c:pt idx="209">
                  <c:v>0.17425000000000002</c:v>
                </c:pt>
                <c:pt idx="210">
                  <c:v>0.17425000000000002</c:v>
                </c:pt>
                <c:pt idx="211">
                  <c:v>0.17425000000000002</c:v>
                </c:pt>
                <c:pt idx="212">
                  <c:v>0.17425000000000002</c:v>
                </c:pt>
                <c:pt idx="213">
                  <c:v>0.17425000000000002</c:v>
                </c:pt>
                <c:pt idx="214">
                  <c:v>0.17425000000000002</c:v>
                </c:pt>
                <c:pt idx="215">
                  <c:v>0.17425000000000002</c:v>
                </c:pt>
                <c:pt idx="216">
                  <c:v>0.17425000000000002</c:v>
                </c:pt>
                <c:pt idx="217">
                  <c:v>0.17425000000000002</c:v>
                </c:pt>
                <c:pt idx="218">
                  <c:v>0.17425000000000002</c:v>
                </c:pt>
                <c:pt idx="219">
                  <c:v>0.17425000000000002</c:v>
                </c:pt>
                <c:pt idx="220">
                  <c:v>0.17425000000000002</c:v>
                </c:pt>
                <c:pt idx="221">
                  <c:v>0.17425000000000002</c:v>
                </c:pt>
                <c:pt idx="222">
                  <c:v>0.17425000000000002</c:v>
                </c:pt>
                <c:pt idx="223">
                  <c:v>0.17425000000000002</c:v>
                </c:pt>
                <c:pt idx="224">
                  <c:v>0.17425000000000002</c:v>
                </c:pt>
                <c:pt idx="225">
                  <c:v>0.17425000000000002</c:v>
                </c:pt>
                <c:pt idx="226">
                  <c:v>0.17425000000000002</c:v>
                </c:pt>
                <c:pt idx="227">
                  <c:v>0.17425000000000002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121408"/>
        <c:axId val="287123328"/>
      </c:scatterChart>
      <c:valAx>
        <c:axId val="287121408"/>
        <c:scaling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Transfer Price</a:t>
                </a:r>
              </a:p>
            </c:rich>
          </c:tx>
          <c:layout>
            <c:manualLayout>
              <c:xMode val="edge"/>
              <c:yMode val="edge"/>
              <c:x val="0.44728079911209845"/>
              <c:y val="0.93964113732919574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" sourceLinked="1"/>
        <c:majorTickMark val="cross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chemeClr val="bg2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87123328"/>
        <c:crosses val="autoZero"/>
        <c:crossBetween val="midCat"/>
      </c:valAx>
      <c:valAx>
        <c:axId val="28712332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 Left on Table . </a:t>
                </a:r>
              </a:p>
            </c:rich>
          </c:tx>
          <c:layout>
            <c:manualLayout>
              <c:xMode val="edge"/>
              <c:yMode val="edge"/>
              <c:x val="0"/>
              <c:y val="0.3491028433229816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cross"/>
        <c:min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8712140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6829448760636363"/>
          <c:y val="9.0016366612111293E-2"/>
          <c:w val="8.5557546150238542E-2"/>
          <c:h val="0.147158781911671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147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1F497D">
        <a:lumMod val="50000"/>
      </a:srgbClr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600" b="1" i="0" u="none" strike="noStrike" baseline="0">
                <a:solidFill>
                  <a:schemeClr val="accent1">
                    <a:lumMod val="20000"/>
                    <a:lumOff val="80000"/>
                  </a:schemeClr>
                </a:solidFill>
                <a:latin typeface="Arial Narrow"/>
                <a:ea typeface="Arial Narrow"/>
                <a:cs typeface="Arial Narrow"/>
              </a:defRPr>
            </a:pPr>
            <a:r>
              <a:rPr lang="en-US">
                <a:solidFill>
                  <a:schemeClr val="accent1">
                    <a:lumMod val="20000"/>
                    <a:lumOff val="80000"/>
                  </a:schemeClr>
                </a:solidFill>
              </a:rPr>
              <a:t>Who benefits from Shadow RAM?</a:t>
            </a:r>
          </a:p>
        </c:rich>
      </c:tx>
      <c:layout>
        <c:manualLayout>
          <c:xMode val="edge"/>
          <c:yMode val="edge"/>
          <c:x val="0.2619311875693674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021087680355153E-2"/>
          <c:y val="9.461663947797716E-2"/>
          <c:w val="0.89345172031076558"/>
          <c:h val="0.80913539967373571"/>
        </c:manualLayout>
      </c:layout>
      <c:scatterChart>
        <c:scatterStyle val="lineMarker"/>
        <c:varyColors val="0"/>
        <c:ser>
          <c:idx val="1"/>
          <c:order val="0"/>
          <c:tx>
            <c:strRef>
              <c:f>'Past Results'!$T$1</c:f>
              <c:strCache>
                <c:ptCount val="1"/>
                <c:pt idx="0">
                  <c:v>Execs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Execs!$Q$5:$Q$24</c:f>
              <c:numCache>
                <c:formatCode>General</c:formatCode>
                <c:ptCount val="20"/>
                <c:pt idx="0">
                  <c:v>68</c:v>
                </c:pt>
                <c:pt idx="1">
                  <c:v>85</c:v>
                </c:pt>
                <c:pt idx="2">
                  <c:v>93.5</c:v>
                </c:pt>
                <c:pt idx="3">
                  <c:v>81</c:v>
                </c:pt>
                <c:pt idx="4">
                  <c:v>100</c:v>
                </c:pt>
                <c:pt idx="5">
                  <c:v>85</c:v>
                </c:pt>
                <c:pt idx="6">
                  <c:v>85.5</c:v>
                </c:pt>
                <c:pt idx="7">
                  <c:v>70.5</c:v>
                </c:pt>
                <c:pt idx="8">
                  <c:v>70.5</c:v>
                </c:pt>
                <c:pt idx="9">
                  <c:v>80</c:v>
                </c:pt>
                <c:pt idx="10">
                  <c:v>85</c:v>
                </c:pt>
                <c:pt idx="11">
                  <c:v>109</c:v>
                </c:pt>
                <c:pt idx="12">
                  <c:v>122</c:v>
                </c:pt>
                <c:pt idx="13">
                  <c:v>92.5</c:v>
                </c:pt>
                <c:pt idx="14">
                  <c:v>87.5</c:v>
                </c:pt>
                <c:pt idx="15">
                  <c:v>104</c:v>
                </c:pt>
                <c:pt idx="16">
                  <c:v>64.5</c:v>
                </c:pt>
                <c:pt idx="17">
                  <c:v>87.264705882352942</c:v>
                </c:pt>
                <c:pt idx="18">
                  <c:v>87.264705882352942</c:v>
                </c:pt>
                <c:pt idx="19">
                  <c:v>87.264705882352942</c:v>
                </c:pt>
              </c:numCache>
            </c:numRef>
          </c:xVal>
          <c:yVal>
            <c:numRef>
              <c:f>Execs!$R$5:$R$24</c:f>
              <c:numCache>
                <c:formatCode>General</c:formatCode>
                <c:ptCount val="20"/>
                <c:pt idx="0">
                  <c:v>80</c:v>
                </c:pt>
                <c:pt idx="1">
                  <c:v>85</c:v>
                </c:pt>
                <c:pt idx="2">
                  <c:v>65</c:v>
                </c:pt>
                <c:pt idx="3">
                  <c:v>85</c:v>
                </c:pt>
                <c:pt idx="4">
                  <c:v>62.5</c:v>
                </c:pt>
                <c:pt idx="5">
                  <c:v>85</c:v>
                </c:pt>
                <c:pt idx="6">
                  <c:v>86</c:v>
                </c:pt>
                <c:pt idx="7">
                  <c:v>79</c:v>
                </c:pt>
                <c:pt idx="8">
                  <c:v>70</c:v>
                </c:pt>
                <c:pt idx="9">
                  <c:v>90</c:v>
                </c:pt>
                <c:pt idx="10">
                  <c:v>85</c:v>
                </c:pt>
                <c:pt idx="11">
                  <c:v>43</c:v>
                </c:pt>
                <c:pt idx="12">
                  <c:v>35</c:v>
                </c:pt>
                <c:pt idx="13">
                  <c:v>57</c:v>
                </c:pt>
                <c:pt idx="14">
                  <c:v>78.5</c:v>
                </c:pt>
                <c:pt idx="15">
                  <c:v>60</c:v>
                </c:pt>
                <c:pt idx="16">
                  <c:v>85</c:v>
                </c:pt>
                <c:pt idx="17">
                  <c:v>72.411764705882348</c:v>
                </c:pt>
                <c:pt idx="18">
                  <c:v>72.411764705882348</c:v>
                </c:pt>
                <c:pt idx="19">
                  <c:v>72.411764705882348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'Past Results'!$U$1</c:f>
              <c:strCache>
                <c:ptCount val="1"/>
                <c:pt idx="0">
                  <c:v>MBA-1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993366"/>
              </a:solidFill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'MBA-1'!$Q$5:$Q$22</c:f>
              <c:numCache>
                <c:formatCode>General</c:formatCode>
                <c:ptCount val="18"/>
                <c:pt idx="0">
                  <c:v>111</c:v>
                </c:pt>
                <c:pt idx="1">
                  <c:v>98.5</c:v>
                </c:pt>
                <c:pt idx="2">
                  <c:v>135</c:v>
                </c:pt>
                <c:pt idx="3">
                  <c:v>92.5</c:v>
                </c:pt>
                <c:pt idx="4">
                  <c:v>77.5</c:v>
                </c:pt>
                <c:pt idx="5">
                  <c:v>73</c:v>
                </c:pt>
                <c:pt idx="6">
                  <c:v>78.5</c:v>
                </c:pt>
                <c:pt idx="7">
                  <c:v>131.5</c:v>
                </c:pt>
                <c:pt idx="8">
                  <c:v>78.5</c:v>
                </c:pt>
                <c:pt idx="9">
                  <c:v>77</c:v>
                </c:pt>
                <c:pt idx="10">
                  <c:v>75</c:v>
                </c:pt>
                <c:pt idx="11">
                  <c:v>130.5</c:v>
                </c:pt>
                <c:pt idx="12">
                  <c:v>107.5</c:v>
                </c:pt>
                <c:pt idx="13">
                  <c:v>101.5</c:v>
                </c:pt>
                <c:pt idx="14">
                  <c:v>93</c:v>
                </c:pt>
                <c:pt idx="15">
                  <c:v>82.5</c:v>
                </c:pt>
                <c:pt idx="16">
                  <c:v>83.5</c:v>
                </c:pt>
                <c:pt idx="17">
                  <c:v>86.25</c:v>
                </c:pt>
              </c:numCache>
            </c:numRef>
          </c:xVal>
          <c:yVal>
            <c:numRef>
              <c:f>'MBA-1'!$R$5:$R$22</c:f>
              <c:numCache>
                <c:formatCode>General</c:formatCode>
                <c:ptCount val="18"/>
                <c:pt idx="0">
                  <c:v>55</c:v>
                </c:pt>
                <c:pt idx="1">
                  <c:v>70</c:v>
                </c:pt>
                <c:pt idx="2">
                  <c:v>35</c:v>
                </c:pt>
                <c:pt idx="3">
                  <c:v>80</c:v>
                </c:pt>
                <c:pt idx="4">
                  <c:v>54</c:v>
                </c:pt>
                <c:pt idx="5">
                  <c:v>75</c:v>
                </c:pt>
                <c:pt idx="6">
                  <c:v>80</c:v>
                </c:pt>
                <c:pt idx="7">
                  <c:v>27.5</c:v>
                </c:pt>
                <c:pt idx="8">
                  <c:v>80</c:v>
                </c:pt>
                <c:pt idx="9">
                  <c:v>80</c:v>
                </c:pt>
                <c:pt idx="10">
                  <c:v>95</c:v>
                </c:pt>
                <c:pt idx="11">
                  <c:v>2</c:v>
                </c:pt>
                <c:pt idx="12">
                  <c:v>55</c:v>
                </c:pt>
                <c:pt idx="13">
                  <c:v>30</c:v>
                </c:pt>
                <c:pt idx="14">
                  <c:v>73</c:v>
                </c:pt>
                <c:pt idx="15">
                  <c:v>80</c:v>
                </c:pt>
                <c:pt idx="16">
                  <c:v>75</c:v>
                </c:pt>
                <c:pt idx="17">
                  <c:v>86.25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'Past Results'!$S$1</c:f>
              <c:strCache>
                <c:ptCount val="1"/>
                <c:pt idx="0">
                  <c:v>MBA-2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'MBA-2'!$Q$5:$Q$13</c:f>
              <c:numCache>
                <c:formatCode>General</c:formatCode>
                <c:ptCount val="9"/>
                <c:pt idx="0">
                  <c:v>95.25</c:v>
                </c:pt>
                <c:pt idx="1">
                  <c:v>70.5</c:v>
                </c:pt>
                <c:pt idx="2">
                  <c:v>83</c:v>
                </c:pt>
                <c:pt idx="3">
                  <c:v>89</c:v>
                </c:pt>
                <c:pt idx="4">
                  <c:v>134</c:v>
                </c:pt>
                <c:pt idx="5">
                  <c:v>126</c:v>
                </c:pt>
                <c:pt idx="6">
                  <c:v>90</c:v>
                </c:pt>
                <c:pt idx="7">
                  <c:v>70.5</c:v>
                </c:pt>
                <c:pt idx="8">
                  <c:v>74.5</c:v>
                </c:pt>
              </c:numCache>
            </c:numRef>
          </c:xVal>
          <c:yVal>
            <c:numRef>
              <c:f>'MBA-2'!$R$5:$R$13</c:f>
              <c:numCache>
                <c:formatCode>General</c:formatCode>
                <c:ptCount val="9"/>
                <c:pt idx="0">
                  <c:v>80.25</c:v>
                </c:pt>
                <c:pt idx="1">
                  <c:v>88</c:v>
                </c:pt>
                <c:pt idx="2">
                  <c:v>83</c:v>
                </c:pt>
                <c:pt idx="3">
                  <c:v>77</c:v>
                </c:pt>
                <c:pt idx="4">
                  <c:v>30</c:v>
                </c:pt>
                <c:pt idx="5">
                  <c:v>40</c:v>
                </c:pt>
                <c:pt idx="6">
                  <c:v>80</c:v>
                </c:pt>
                <c:pt idx="7">
                  <c:v>79</c:v>
                </c:pt>
                <c:pt idx="8">
                  <c:v>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187712"/>
        <c:axId val="287190016"/>
      </c:scatterChart>
      <c:valAx>
        <c:axId val="287187712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FFFFFF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US"/>
                  <a:t>Coleman (Household Appliances)</a:t>
                </a:r>
              </a:p>
            </c:rich>
          </c:tx>
          <c:layout>
            <c:manualLayout>
              <c:xMode val="edge"/>
              <c:yMode val="edge"/>
              <c:x val="0.37180910099889114"/>
              <c:y val="0.94779763822484775"/>
            </c:manualLayout>
          </c:layout>
          <c:overlay val="0"/>
          <c:spPr>
            <a:noFill/>
            <a:ln w="25400">
              <a:noFill/>
            </a:ln>
          </c:spPr>
        </c:title>
        <c:numFmt formatCode="\$#,##0_);[Red]\(\$#,##0\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chemeClr val="bg2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87190016"/>
        <c:crosses val="autoZero"/>
        <c:crossBetween val="midCat"/>
      </c:valAx>
      <c:valAx>
        <c:axId val="28719001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FFFFFF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US"/>
                  <a:t>Gant (Chips &amp; Components) .</a:t>
                </a:r>
              </a:p>
            </c:rich>
          </c:tx>
          <c:layout>
            <c:manualLayout>
              <c:xMode val="edge"/>
              <c:yMode val="edge"/>
              <c:x val="0"/>
              <c:y val="0.31647632425652261"/>
            </c:manualLayout>
          </c:layout>
          <c:overlay val="0"/>
          <c:spPr>
            <a:noFill/>
            <a:ln w="25400">
              <a:noFill/>
            </a:ln>
          </c:spPr>
        </c:title>
        <c:numFmt formatCode="\$#,##0_);[Red]\(\$#,##0\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87187712"/>
        <c:crosses val="autoZero"/>
        <c:crossBetween val="midCat"/>
      </c:valAx>
      <c:spPr>
        <a:solidFill>
          <a:srgbClr val="FFFFFF"/>
        </a:solidFill>
        <a:ln w="12700">
          <a:solidFill>
            <a:srgbClr val="C0C0C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239733629300972"/>
          <c:y val="0.11292962356792149"/>
          <c:w val="0.11653718091010007"/>
          <c:h val="0.114566284779050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1470" b="1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1F497D">
        <a:lumMod val="50000"/>
      </a:srgbClr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6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6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06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06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1659" cy="58432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1659" cy="58432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1571" cy="58420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87"/>
  <sheetViews>
    <sheetView showGridLines="0" showRowColHeaders="0"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K11" sqref="K11"/>
    </sheetView>
  </sheetViews>
  <sheetFormatPr defaultRowHeight="12.75" x14ac:dyDescent="0.2"/>
  <cols>
    <col min="1" max="1" width="2.7109375" customWidth="1"/>
    <col min="2" max="2" width="7.7109375" customWidth="1"/>
    <col min="3" max="5" width="5" customWidth="1"/>
    <col min="6" max="6" width="11.7109375" customWidth="1"/>
    <col min="7" max="7" width="10.7109375" customWidth="1"/>
    <col min="8" max="8" width="10.140625" customWidth="1"/>
    <col min="9" max="9" width="9.28515625" customWidth="1"/>
    <col min="10" max="10" width="9.85546875" customWidth="1"/>
    <col min="11" max="11" width="10" customWidth="1"/>
    <col min="12" max="12" width="28.7109375" customWidth="1"/>
    <col min="13" max="15" width="10.42578125" customWidth="1"/>
    <col min="47" max="58" width="7.85546875" customWidth="1"/>
  </cols>
  <sheetData>
    <row r="1" spans="1:60" ht="25.5" x14ac:dyDescent="0.35">
      <c r="A1" s="21"/>
      <c r="B1" s="22"/>
      <c r="C1" s="23" t="s">
        <v>109</v>
      </c>
      <c r="D1" s="23"/>
      <c r="E1" s="23"/>
      <c r="F1" s="24"/>
      <c r="G1" s="25"/>
      <c r="H1" s="25"/>
      <c r="I1" s="25"/>
      <c r="J1" s="25"/>
      <c r="K1" s="25"/>
      <c r="L1" s="21"/>
      <c r="M1" s="12"/>
      <c r="N1" s="12"/>
      <c r="O1" s="12"/>
      <c r="P1" s="9"/>
      <c r="Q1" s="64"/>
      <c r="R1" s="64"/>
      <c r="S1" s="64"/>
      <c r="T1" s="64"/>
      <c r="U1" s="71">
        <f>'Past Results'!N12</f>
        <v>203</v>
      </c>
      <c r="W1" s="27"/>
      <c r="AD1" s="26"/>
    </row>
    <row r="2" spans="1:60" ht="15.75" x14ac:dyDescent="0.25">
      <c r="A2" s="12"/>
      <c r="B2" s="12"/>
      <c r="C2" s="13"/>
      <c r="D2" s="13"/>
      <c r="E2" s="13"/>
      <c r="F2" s="12"/>
      <c r="G2" s="13"/>
      <c r="H2" s="13"/>
      <c r="I2" s="13"/>
      <c r="J2" s="13"/>
      <c r="K2" s="12"/>
      <c r="L2" s="12"/>
      <c r="M2" s="12"/>
      <c r="N2" s="12"/>
      <c r="O2" s="12"/>
      <c r="P2" s="9"/>
      <c r="Q2" s="65"/>
      <c r="R2" s="64"/>
      <c r="S2" s="64"/>
      <c r="T2" s="64"/>
      <c r="AC2">
        <f>SUM(AC5:AC80)</f>
        <v>3</v>
      </c>
      <c r="AD2">
        <f t="shared" ref="AD2:AM2" si="0">SUM(AD5:AD80)</f>
        <v>4</v>
      </c>
      <c r="AE2">
        <f t="shared" si="0"/>
        <v>9</v>
      </c>
      <c r="AF2">
        <f t="shared" si="0"/>
        <v>1</v>
      </c>
      <c r="AG2">
        <f t="shared" si="0"/>
        <v>0</v>
      </c>
      <c r="AH2">
        <f t="shared" si="0"/>
        <v>0</v>
      </c>
      <c r="AI2">
        <f t="shared" si="0"/>
        <v>0</v>
      </c>
      <c r="AJ2">
        <f t="shared" si="0"/>
        <v>0</v>
      </c>
      <c r="AK2">
        <f t="shared" si="0"/>
        <v>0</v>
      </c>
      <c r="AL2">
        <f t="shared" si="0"/>
        <v>0</v>
      </c>
      <c r="AM2">
        <f t="shared" si="0"/>
        <v>0</v>
      </c>
    </row>
    <row r="3" spans="1:60" ht="15.75" x14ac:dyDescent="0.25">
      <c r="A3" s="9"/>
      <c r="B3" s="15"/>
      <c r="C3" s="31" t="s">
        <v>21</v>
      </c>
      <c r="D3" s="31" t="s">
        <v>22</v>
      </c>
      <c r="E3" s="31" t="s">
        <v>30</v>
      </c>
      <c r="F3" s="6" t="s">
        <v>33</v>
      </c>
      <c r="G3" s="178" t="s">
        <v>143</v>
      </c>
      <c r="H3" s="75"/>
      <c r="I3" s="75"/>
      <c r="J3" s="75"/>
      <c r="K3" s="75"/>
      <c r="L3" s="9"/>
      <c r="M3" s="9"/>
      <c r="N3" s="9"/>
      <c r="O3" s="9"/>
      <c r="P3" s="10"/>
      <c r="Q3" s="65">
        <f>AVERAGE(G5:G42)</f>
        <v>87.264705882352942</v>
      </c>
      <c r="R3" s="65">
        <f>AVERAGE(H5:H42)</f>
        <v>72.411764705882348</v>
      </c>
      <c r="S3" s="64"/>
      <c r="T3" s="64"/>
      <c r="V3" s="46">
        <f>AVERAGE(V5:V30)</f>
        <v>9.3596059113300489E-2</v>
      </c>
      <c r="W3" s="48">
        <f>AVERAGE(W5:W30)</f>
        <v>19</v>
      </c>
      <c r="AC3">
        <v>0.05</v>
      </c>
      <c r="AD3">
        <f t="shared" ref="AD3:AL3" si="1">AC3+0.05</f>
        <v>0.1</v>
      </c>
      <c r="AE3">
        <f t="shared" si="1"/>
        <v>0.15000000000000002</v>
      </c>
      <c r="AF3">
        <f t="shared" si="1"/>
        <v>0.2</v>
      </c>
      <c r="AG3">
        <f t="shared" si="1"/>
        <v>0.25</v>
      </c>
      <c r="AH3">
        <f t="shared" si="1"/>
        <v>0.3</v>
      </c>
      <c r="AI3">
        <f t="shared" si="1"/>
        <v>0.35</v>
      </c>
      <c r="AJ3">
        <f t="shared" si="1"/>
        <v>0.39999999999999997</v>
      </c>
      <c r="AK3">
        <f t="shared" si="1"/>
        <v>0.44999999999999996</v>
      </c>
      <c r="AL3">
        <f t="shared" si="1"/>
        <v>0.49999999999999994</v>
      </c>
      <c r="AM3">
        <v>1</v>
      </c>
    </row>
    <row r="4" spans="1:60" ht="21" thickBot="1" x14ac:dyDescent="0.35">
      <c r="A4" s="36"/>
      <c r="B4" s="37" t="s">
        <v>0</v>
      </c>
      <c r="C4" s="38" t="s">
        <v>31</v>
      </c>
      <c r="D4" s="38" t="s">
        <v>31</v>
      </c>
      <c r="E4" s="38" t="s">
        <v>20</v>
      </c>
      <c r="F4" s="39" t="s">
        <v>32</v>
      </c>
      <c r="G4" s="76" t="s">
        <v>15</v>
      </c>
      <c r="H4" s="76" t="s">
        <v>16</v>
      </c>
      <c r="I4" s="76" t="s">
        <v>17</v>
      </c>
      <c r="J4" s="76" t="s">
        <v>19</v>
      </c>
      <c r="K4" s="76" t="s">
        <v>18</v>
      </c>
      <c r="L4" s="36"/>
      <c r="M4" s="72" t="s">
        <v>89</v>
      </c>
      <c r="N4" s="72" t="s">
        <v>90</v>
      </c>
      <c r="O4" s="72" t="s">
        <v>68</v>
      </c>
      <c r="P4" s="40"/>
      <c r="Q4" s="66" t="str">
        <f>G4</f>
        <v>Coleman</v>
      </c>
      <c r="R4" s="66" t="str">
        <f>H4</f>
        <v>Gant</v>
      </c>
      <c r="S4" s="66" t="str">
        <f>K4</f>
        <v>TotFirm</v>
      </c>
      <c r="T4" s="66" t="s">
        <v>19</v>
      </c>
      <c r="U4" s="41"/>
      <c r="V4" s="27" t="s">
        <v>38</v>
      </c>
      <c r="W4" s="27" t="s">
        <v>37</v>
      </c>
      <c r="X4" s="27" t="s">
        <v>36</v>
      </c>
      <c r="AC4" t="s">
        <v>39</v>
      </c>
      <c r="AD4" t="s">
        <v>40</v>
      </c>
      <c r="AE4" t="s">
        <v>41</v>
      </c>
      <c r="AF4" t="s">
        <v>42</v>
      </c>
      <c r="AG4" t="s">
        <v>43</v>
      </c>
      <c r="AH4" t="s">
        <v>44</v>
      </c>
      <c r="AI4" t="s">
        <v>45</v>
      </c>
      <c r="AJ4" t="s">
        <v>46</v>
      </c>
      <c r="AK4" t="s">
        <v>47</v>
      </c>
      <c r="AL4" t="s">
        <v>48</v>
      </c>
      <c r="AM4" t="s">
        <v>49</v>
      </c>
    </row>
    <row r="5" spans="1:60" ht="24" thickTop="1" x14ac:dyDescent="0.35">
      <c r="A5" s="9"/>
      <c r="B5" s="16">
        <v>1</v>
      </c>
      <c r="C5" s="8">
        <v>4</v>
      </c>
      <c r="D5" s="8">
        <v>4</v>
      </c>
      <c r="E5" s="8">
        <v>2</v>
      </c>
      <c r="F5" s="7">
        <v>5</v>
      </c>
      <c r="G5" s="77">
        <f>IF(ISBLANK($C5),"",IF( ISBLANK($E5),"",VLOOKUP($C5,'Past Results'!$A$3:$J$8,2,0)+VLOOKUP($D5,'Past Results'!$A$3:$J$8,3,0)+VLOOKUP($E5,'Past Results'!$A$3:$J$8,4,0)+$F5))</f>
        <v>68</v>
      </c>
      <c r="H5" s="77">
        <f>IF(ISBLANK($C5),"",IF( ISBLANK($E5),"",VLOOKUP($C5,'Past Results'!$A$3:$J$8,5,0)+VLOOKUP($D5,'Past Results'!$A$3:$J$8,6,0)+VLOOKUP($E5,'Past Results'!$A$3:$J$8,7,0)-$F5))</f>
        <v>80</v>
      </c>
      <c r="I5" s="77">
        <f>IF(ISBLANK($C5),"",IF( ISBLANK($E5),"",VLOOKUP($C5,'Past Results'!$A$3:$J$8,8,0)+VLOOKUP($D5,'Past Results'!$A$3:$J$8,9,0)+VLOOKUP($E5,'Past Results'!$A$3:$J$8,10,0)))</f>
        <v>36.5</v>
      </c>
      <c r="J5" s="77">
        <f t="shared" ref="J5:J36" si="2">IF(ISBLANK($E5),"",$G5+$H5)</f>
        <v>148</v>
      </c>
      <c r="K5" s="77">
        <f t="shared" ref="K5:K36" si="3">IF(ISBLANK($E5),"",$G5+$H5+$I5)</f>
        <v>184.5</v>
      </c>
      <c r="L5" s="14" t="s">
        <v>91</v>
      </c>
      <c r="M5" s="52">
        <f>MAX(Q5:Q40)</f>
        <v>122</v>
      </c>
      <c r="N5" s="52">
        <f>MIN(Q5:Q40)</f>
        <v>64.5</v>
      </c>
      <c r="O5" s="52">
        <f>AVERAGE(G5:G80)</f>
        <v>87.264705882352942</v>
      </c>
      <c r="P5" s="10"/>
      <c r="Q5" s="64">
        <f t="shared" ref="Q5:Q36" si="4">IF(ISBLANK(E5),Q$3,G5)</f>
        <v>68</v>
      </c>
      <c r="R5" s="64">
        <f t="shared" ref="R5:R36" si="5">IF(ISBLANK(E5),R$3,H5)</f>
        <v>80</v>
      </c>
      <c r="S5" s="64">
        <f>IF(ISNA(K5),"",K5)</f>
        <v>184.5</v>
      </c>
      <c r="T5" s="64">
        <f>IF(ISNA(J5),"",J5)</f>
        <v>148</v>
      </c>
      <c r="U5" t="str">
        <f>IF(ISBLANK(C5),"",IF( ISBLANK(E5),"",TEXT(C5,0)&amp;TEXT(D5,0)&amp;TEXT(E5,0)))</f>
        <v>442</v>
      </c>
      <c r="V5" s="44">
        <f>IF(ISBLANK($C5),"",$W5/'Past Results'!$N$12)</f>
        <v>9.1133004926108374E-2</v>
      </c>
      <c r="W5" s="20">
        <f>IF(ISBLANK($C5),"",'Past Results'!$N$12-$S5)</f>
        <v>18.5</v>
      </c>
      <c r="X5" s="19">
        <f>B5</f>
        <v>1</v>
      </c>
      <c r="Y5" s="44">
        <f>IF(ISBLANK($C5),$O$10/'Past Results'!$D$17,$W5/'Past Results'!$D$17)</f>
        <v>0.185</v>
      </c>
      <c r="Z5">
        <f>IF(ISBLANK(F5),$O$9,F5)</f>
        <v>5</v>
      </c>
      <c r="AB5" s="45"/>
      <c r="AC5" t="str">
        <f>IF($V5&lt;AC$3,1,"")</f>
        <v/>
      </c>
      <c r="AD5">
        <f>IF(AND($V5&gt;=AC$3,$V5&lt;AD$3),1,"")</f>
        <v>1</v>
      </c>
      <c r="AE5" t="str">
        <f t="shared" ref="AE5:AM5" si="6">IF(AND($V5&gt;=AD$3,$V5&lt;AE$3),1,"")</f>
        <v/>
      </c>
      <c r="AF5" t="str">
        <f t="shared" si="6"/>
        <v/>
      </c>
      <c r="AG5" t="str">
        <f t="shared" si="6"/>
        <v/>
      </c>
      <c r="AH5" t="str">
        <f t="shared" si="6"/>
        <v/>
      </c>
      <c r="AI5" t="str">
        <f t="shared" si="6"/>
        <v/>
      </c>
      <c r="AJ5" t="str">
        <f t="shared" si="6"/>
        <v/>
      </c>
      <c r="AK5" t="str">
        <f t="shared" si="6"/>
        <v/>
      </c>
      <c r="AL5" t="str">
        <f t="shared" si="6"/>
        <v/>
      </c>
      <c r="AM5" t="str">
        <f t="shared" si="6"/>
        <v/>
      </c>
    </row>
    <row r="6" spans="1:60" ht="23.25" x14ac:dyDescent="0.35">
      <c r="A6" s="9"/>
      <c r="B6" s="17">
        <f>+B5+1</f>
        <v>2</v>
      </c>
      <c r="C6" s="67">
        <v>4</v>
      </c>
      <c r="D6" s="67">
        <v>1</v>
      </c>
      <c r="E6" s="67">
        <v>2</v>
      </c>
      <c r="F6" s="68">
        <v>30</v>
      </c>
      <c r="G6" s="78">
        <f>IF(ISBLANK($C6),"",IF( ISBLANK($E6),"",VLOOKUP($C6,'Past Results'!$A$3:$J$8,2,0)+VLOOKUP($D6,'Past Results'!$A$3:$J$8,3,0)+VLOOKUP($E6,'Past Results'!$A$3:$J$8,4,0)+$F6))</f>
        <v>85</v>
      </c>
      <c r="H6" s="78">
        <f>IF(ISBLANK($C6),"",IF( ISBLANK($E6),"",VLOOKUP($C6,'Past Results'!$A$3:$J$8,5,0)+VLOOKUP($D6,'Past Results'!$A$3:$J$8,6,0)+VLOOKUP($E6,'Past Results'!$A$3:$J$8,7,0)-$F6))</f>
        <v>85</v>
      </c>
      <c r="I6" s="78">
        <f>IF(ISBLANK($C6),"",IF( ISBLANK($E6),"",VLOOKUP($C6,'Past Results'!$A$3:$J$8,8,0)+VLOOKUP($D6,'Past Results'!$A$3:$J$8,9,0)+VLOOKUP($E6,'Past Results'!$A$3:$J$8,10,0)))</f>
        <v>9</v>
      </c>
      <c r="J6" s="78">
        <f t="shared" si="2"/>
        <v>170</v>
      </c>
      <c r="K6" s="78">
        <f t="shared" si="3"/>
        <v>179</v>
      </c>
      <c r="L6" s="11" t="s">
        <v>92</v>
      </c>
      <c r="M6" s="52">
        <f>MAX(R5:R40)</f>
        <v>90</v>
      </c>
      <c r="N6" s="52">
        <f>MIN(R5:R40)</f>
        <v>35</v>
      </c>
      <c r="O6" s="52">
        <f>AVERAGE(H5:H80)</f>
        <v>72.411764705882348</v>
      </c>
      <c r="P6" s="10"/>
      <c r="Q6" s="64">
        <f t="shared" si="4"/>
        <v>85</v>
      </c>
      <c r="R6" s="64">
        <f t="shared" si="5"/>
        <v>85</v>
      </c>
      <c r="S6" s="64">
        <f t="shared" ref="S6:S41" si="7">IF(ISNA(K6),"",K6)</f>
        <v>179</v>
      </c>
      <c r="T6" s="64">
        <f t="shared" ref="T6:T69" si="8">IF(ISNA(J6),"",J6)</f>
        <v>170</v>
      </c>
      <c r="U6" t="str">
        <f t="shared" ref="U6:U69" si="9">IF(ISBLANK(C6),"",IF( ISBLANK(E6),"",TEXT(C6,0)&amp;TEXT(D6,0)&amp;TEXT(E6,0)))</f>
        <v>412</v>
      </c>
      <c r="V6" s="44">
        <f>IF(ISBLANK($C6),"",$W6/'Past Results'!$N$12)</f>
        <v>0.11822660098522167</v>
      </c>
      <c r="W6" s="20">
        <f>IF(ISBLANK($C6),"",'Past Results'!$N$12-$S6)</f>
        <v>24</v>
      </c>
      <c r="X6" s="19">
        <f t="shared" ref="X6:X69" si="10">B6</f>
        <v>2</v>
      </c>
      <c r="Y6" s="44">
        <f>IF(ISBLANK($C6),$O$10/'Past Results'!$D$17,$W6/'Past Results'!$D$17)</f>
        <v>0.24</v>
      </c>
      <c r="Z6">
        <f t="shared" ref="Z6:Z69" si="11">IF(ISBLANK(F6),$O$9,F6)</f>
        <v>30</v>
      </c>
      <c r="AB6" s="45"/>
      <c r="AC6" t="str">
        <f t="shared" ref="AC6:AC69" si="12">IF($V6&lt;AC$3,1,"")</f>
        <v/>
      </c>
      <c r="AD6" t="str">
        <f t="shared" ref="AD6:AM21" si="13">IF(AND($V6&gt;=AC$3,$V6&lt;AD$3),1,"")</f>
        <v/>
      </c>
      <c r="AE6">
        <f t="shared" si="13"/>
        <v>1</v>
      </c>
      <c r="AF6" t="str">
        <f t="shared" si="13"/>
        <v/>
      </c>
      <c r="AG6" t="str">
        <f t="shared" si="13"/>
        <v/>
      </c>
      <c r="AH6" t="str">
        <f t="shared" si="13"/>
        <v/>
      </c>
      <c r="AI6" t="str">
        <f t="shared" si="13"/>
        <v/>
      </c>
      <c r="AJ6" t="str">
        <f t="shared" si="13"/>
        <v/>
      </c>
      <c r="AK6" t="str">
        <f t="shared" si="13"/>
        <v/>
      </c>
      <c r="AL6" t="str">
        <f t="shared" si="13"/>
        <v/>
      </c>
      <c r="AM6" t="str">
        <f t="shared" si="13"/>
        <v/>
      </c>
      <c r="AO6" s="19"/>
      <c r="BH6" s="30"/>
    </row>
    <row r="7" spans="1:60" ht="23.25" x14ac:dyDescent="0.35">
      <c r="A7" s="9"/>
      <c r="B7" s="18">
        <f>+B6+1</f>
        <v>3</v>
      </c>
      <c r="C7" s="8">
        <v>3</v>
      </c>
      <c r="D7" s="8">
        <v>2</v>
      </c>
      <c r="E7" s="8">
        <v>2</v>
      </c>
      <c r="F7" s="7">
        <v>50</v>
      </c>
      <c r="G7" s="77">
        <f>IF(ISBLANK($C7),"",IF( ISBLANK($E7),"",VLOOKUP($C7,'Past Results'!$A$3:$J$8,2,0)+VLOOKUP($D7,'Past Results'!$A$3:$J$8,3,0)+VLOOKUP($E7,'Past Results'!$A$3:$J$8,4,0)+$F7))</f>
        <v>93.5</v>
      </c>
      <c r="H7" s="77">
        <f>IF(ISBLANK($C7),"",IF( ISBLANK($E7),"",VLOOKUP($C7,'Past Results'!$A$3:$J$8,5,0)+VLOOKUP($D7,'Past Results'!$A$3:$J$8,6,0)+VLOOKUP($E7,'Past Results'!$A$3:$J$8,7,0)-$F7))</f>
        <v>65</v>
      </c>
      <c r="I7" s="77">
        <f>IF(ISBLANK($C7),"",IF( ISBLANK($E7),"",VLOOKUP($C7,'Past Results'!$A$3:$J$8,8,0)+VLOOKUP($D7,'Past Results'!$A$3:$J$8,9,0)+VLOOKUP($E7,'Past Results'!$A$3:$J$8,10,0)))</f>
        <v>27.5</v>
      </c>
      <c r="J7" s="77">
        <f t="shared" si="2"/>
        <v>158.5</v>
      </c>
      <c r="K7" s="77">
        <f t="shared" si="3"/>
        <v>186</v>
      </c>
      <c r="L7" s="14" t="s">
        <v>94</v>
      </c>
      <c r="M7" s="52">
        <f>MAX(T5:T40)</f>
        <v>171.5</v>
      </c>
      <c r="N7" s="52">
        <f>MIN(T5:T40)</f>
        <v>140.5</v>
      </c>
      <c r="O7" s="52">
        <f>AVERAGE(J5:J80)</f>
        <v>159.6764705882353</v>
      </c>
      <c r="P7" s="10"/>
      <c r="Q7" s="64">
        <f t="shared" si="4"/>
        <v>93.5</v>
      </c>
      <c r="R7" s="64">
        <f t="shared" si="5"/>
        <v>65</v>
      </c>
      <c r="S7" s="64">
        <f t="shared" si="7"/>
        <v>186</v>
      </c>
      <c r="T7" s="64">
        <f t="shared" si="8"/>
        <v>158.5</v>
      </c>
      <c r="U7" t="str">
        <f t="shared" si="9"/>
        <v>322</v>
      </c>
      <c r="V7" s="44">
        <f>IF(ISBLANK($C7),"",$W7/'Past Results'!$N$12)</f>
        <v>8.3743842364532015E-2</v>
      </c>
      <c r="W7" s="20">
        <f>IF(ISBLANK($C7),"",'Past Results'!$N$12-$S7)</f>
        <v>17</v>
      </c>
      <c r="X7" s="19">
        <f t="shared" si="10"/>
        <v>3</v>
      </c>
      <c r="Y7" s="44">
        <f>IF(ISBLANK($C7),$O$10/'Past Results'!$D$17,$W7/'Past Results'!$D$17)</f>
        <v>0.17</v>
      </c>
      <c r="Z7">
        <f t="shared" si="11"/>
        <v>50</v>
      </c>
      <c r="AB7" s="45"/>
      <c r="AC7" t="str">
        <f t="shared" si="12"/>
        <v/>
      </c>
      <c r="AD7">
        <f t="shared" si="13"/>
        <v>1</v>
      </c>
      <c r="AE7" t="str">
        <f t="shared" si="13"/>
        <v/>
      </c>
      <c r="AF7" t="str">
        <f t="shared" si="13"/>
        <v/>
      </c>
      <c r="AG7" t="str">
        <f t="shared" si="13"/>
        <v/>
      </c>
      <c r="AH7" t="str">
        <f t="shared" si="13"/>
        <v/>
      </c>
      <c r="AI7" t="str">
        <f t="shared" si="13"/>
        <v/>
      </c>
      <c r="AJ7" t="str">
        <f t="shared" si="13"/>
        <v/>
      </c>
      <c r="AK7" t="str">
        <f t="shared" si="13"/>
        <v/>
      </c>
      <c r="AL7" t="str">
        <f t="shared" si="13"/>
        <v/>
      </c>
      <c r="AM7" t="str">
        <f t="shared" si="13"/>
        <v/>
      </c>
      <c r="AO7" s="19"/>
      <c r="BH7" s="30"/>
    </row>
    <row r="8" spans="1:60" ht="23.25" x14ac:dyDescent="0.35">
      <c r="A8" s="9"/>
      <c r="B8" s="17">
        <f t="shared" ref="B8:B23" si="14">+B7+1</f>
        <v>4</v>
      </c>
      <c r="C8" s="67">
        <v>4</v>
      </c>
      <c r="D8" s="67">
        <v>2</v>
      </c>
      <c r="E8" s="67">
        <v>3</v>
      </c>
      <c r="F8" s="68">
        <v>25</v>
      </c>
      <c r="G8" s="78">
        <f>IF(ISBLANK($C8),"",IF( ISBLANK($E8),"",VLOOKUP($C8,'Past Results'!$A$3:$J$8,2,0)+VLOOKUP($D8,'Past Results'!$A$3:$J$8,3,0)+VLOOKUP($E8,'Past Results'!$A$3:$J$8,4,0)+$F8))</f>
        <v>81</v>
      </c>
      <c r="H8" s="78">
        <f>IF(ISBLANK($C8),"",IF( ISBLANK($E8),"",VLOOKUP($C8,'Past Results'!$A$3:$J$8,5,0)+VLOOKUP($D8,'Past Results'!$A$3:$J$8,6,0)+VLOOKUP($E8,'Past Results'!$A$3:$J$8,7,0)-$F8))</f>
        <v>85</v>
      </c>
      <c r="I8" s="78">
        <f>IF(ISBLANK($C8),"",IF( ISBLANK($E8),"",VLOOKUP($C8,'Past Results'!$A$3:$J$8,8,0)+VLOOKUP($D8,'Past Results'!$A$3:$J$8,9,0)+VLOOKUP($E8,'Past Results'!$A$3:$J$8,10,0)))</f>
        <v>31.5</v>
      </c>
      <c r="J8" s="78">
        <f t="shared" si="2"/>
        <v>166</v>
      </c>
      <c r="K8" s="78">
        <f t="shared" si="3"/>
        <v>197.5</v>
      </c>
      <c r="L8" s="11" t="s">
        <v>93</v>
      </c>
      <c r="M8" s="52">
        <f>MAX(S5:S40)</f>
        <v>203</v>
      </c>
      <c r="N8" s="52">
        <f>MIN(S5:S40)</f>
        <v>167.5</v>
      </c>
      <c r="O8" s="52">
        <f>AVERAGE(K5:K80)</f>
        <v>184</v>
      </c>
      <c r="P8" s="10"/>
      <c r="Q8" s="64">
        <f t="shared" si="4"/>
        <v>81</v>
      </c>
      <c r="R8" s="64">
        <f t="shared" si="5"/>
        <v>85</v>
      </c>
      <c r="S8" s="64">
        <f t="shared" si="7"/>
        <v>197.5</v>
      </c>
      <c r="T8" s="64">
        <f t="shared" si="8"/>
        <v>166</v>
      </c>
      <c r="U8" t="str">
        <f t="shared" si="9"/>
        <v>423</v>
      </c>
      <c r="V8" s="44">
        <f>IF(ISBLANK($C8),"",$W8/'Past Results'!$N$12)</f>
        <v>2.7093596059113302E-2</v>
      </c>
      <c r="W8" s="20">
        <f>IF(ISBLANK($C8),"",'Past Results'!$N$12-$S8)</f>
        <v>5.5</v>
      </c>
      <c r="X8" s="19">
        <f t="shared" si="10"/>
        <v>4</v>
      </c>
      <c r="Y8" s="44">
        <f>IF(ISBLANK($C8),$O$10/'Past Results'!$D$17,$W8/'Past Results'!$D$17)</f>
        <v>5.5E-2</v>
      </c>
      <c r="Z8">
        <f t="shared" si="11"/>
        <v>25</v>
      </c>
      <c r="AB8" s="45"/>
      <c r="AC8">
        <f t="shared" si="12"/>
        <v>1</v>
      </c>
      <c r="AD8" t="str">
        <f t="shared" si="13"/>
        <v/>
      </c>
      <c r="AE8" t="str">
        <f t="shared" si="13"/>
        <v/>
      </c>
      <c r="AF8" t="str">
        <f t="shared" si="13"/>
        <v/>
      </c>
      <c r="AG8" t="str">
        <f t="shared" si="13"/>
        <v/>
      </c>
      <c r="AH8" t="str">
        <f t="shared" si="13"/>
        <v/>
      </c>
      <c r="AI8" t="str">
        <f t="shared" si="13"/>
        <v/>
      </c>
      <c r="AJ8" t="str">
        <f t="shared" si="13"/>
        <v/>
      </c>
      <c r="AK8" t="str">
        <f t="shared" si="13"/>
        <v/>
      </c>
      <c r="AL8" t="str">
        <f t="shared" si="13"/>
        <v/>
      </c>
      <c r="AM8" t="str">
        <f t="shared" si="13"/>
        <v/>
      </c>
      <c r="AO8" s="19"/>
      <c r="BH8" s="30"/>
    </row>
    <row r="9" spans="1:60" ht="23.25" x14ac:dyDescent="0.35">
      <c r="A9" s="9"/>
      <c r="B9" s="18">
        <f t="shared" si="14"/>
        <v>5</v>
      </c>
      <c r="C9" s="8">
        <v>3</v>
      </c>
      <c r="D9" s="8">
        <v>1</v>
      </c>
      <c r="E9" s="8">
        <v>2</v>
      </c>
      <c r="F9" s="7">
        <v>62.5</v>
      </c>
      <c r="G9" s="77">
        <f>IF(ISBLANK($C9),"",IF( ISBLANK($E9),"",VLOOKUP($C9,'Past Results'!$A$3:$J$8,2,0)+VLOOKUP($D9,'Past Results'!$A$3:$J$8,3,0)+VLOOKUP($E9,'Past Results'!$A$3:$J$8,4,0)+$F9))</f>
        <v>100</v>
      </c>
      <c r="H9" s="77">
        <f>IF(ISBLANK($C9),"",IF( ISBLANK($E9),"",VLOOKUP($C9,'Past Results'!$A$3:$J$8,5,0)+VLOOKUP($D9,'Past Results'!$A$3:$J$8,6,0)+VLOOKUP($E9,'Past Results'!$A$3:$J$8,7,0)-$F9))</f>
        <v>62.5</v>
      </c>
      <c r="I9" s="77">
        <f>IF(ISBLANK($C9),"",IF( ISBLANK($E9),"",VLOOKUP($C9,'Past Results'!$A$3:$J$8,8,0)+VLOOKUP($D9,'Past Results'!$A$3:$J$8,9,0)+VLOOKUP($E9,'Past Results'!$A$3:$J$8,10,0)))</f>
        <v>5</v>
      </c>
      <c r="J9" s="77">
        <f t="shared" si="2"/>
        <v>162.5</v>
      </c>
      <c r="K9" s="77">
        <f t="shared" si="3"/>
        <v>167.5</v>
      </c>
      <c r="L9" s="11" t="s">
        <v>95</v>
      </c>
      <c r="M9" s="52">
        <f>MAX(F5:F80)</f>
        <v>72</v>
      </c>
      <c r="N9" s="52">
        <f>MIN(F5:F80)</f>
        <v>5</v>
      </c>
      <c r="O9" s="52">
        <f>AVERAGE(F5:F80)</f>
        <v>38.470588235294116</v>
      </c>
      <c r="P9" s="10"/>
      <c r="Q9" s="64">
        <f t="shared" si="4"/>
        <v>100</v>
      </c>
      <c r="R9" s="64">
        <f t="shared" si="5"/>
        <v>62.5</v>
      </c>
      <c r="S9" s="64">
        <f t="shared" si="7"/>
        <v>167.5</v>
      </c>
      <c r="T9" s="64">
        <f t="shared" si="8"/>
        <v>162.5</v>
      </c>
      <c r="U9" t="str">
        <f t="shared" si="9"/>
        <v>312</v>
      </c>
      <c r="V9" s="44">
        <f>IF(ISBLANK($C9),"",$W9/'Past Results'!$N$12)</f>
        <v>0.1748768472906404</v>
      </c>
      <c r="W9" s="20">
        <f>IF(ISBLANK($C9),"",'Past Results'!$N$12-$S9)</f>
        <v>35.5</v>
      </c>
      <c r="X9" s="19">
        <f t="shared" si="10"/>
        <v>5</v>
      </c>
      <c r="Y9" s="44">
        <f>IF(ISBLANK($C9),$O$10/'Past Results'!$D$17,$W9/'Past Results'!$D$17)</f>
        <v>0.35499999999999998</v>
      </c>
      <c r="Z9">
        <f t="shared" si="11"/>
        <v>62.5</v>
      </c>
      <c r="AB9" s="45"/>
      <c r="AC9" t="str">
        <f t="shared" si="12"/>
        <v/>
      </c>
      <c r="AD9" t="str">
        <f t="shared" si="13"/>
        <v/>
      </c>
      <c r="AE9" t="str">
        <f t="shared" si="13"/>
        <v/>
      </c>
      <c r="AF9">
        <f t="shared" si="13"/>
        <v>1</v>
      </c>
      <c r="AG9" t="str">
        <f t="shared" si="13"/>
        <v/>
      </c>
      <c r="AH9" t="str">
        <f t="shared" si="13"/>
        <v/>
      </c>
      <c r="AI9" t="str">
        <f t="shared" si="13"/>
        <v/>
      </c>
      <c r="AJ9" t="str">
        <f t="shared" si="13"/>
        <v/>
      </c>
      <c r="AK9" t="str">
        <f t="shared" si="13"/>
        <v/>
      </c>
      <c r="AL9" t="str">
        <f t="shared" si="13"/>
        <v/>
      </c>
      <c r="AM9" t="str">
        <f t="shared" si="13"/>
        <v/>
      </c>
      <c r="AO9" s="19"/>
      <c r="BH9" s="30"/>
    </row>
    <row r="10" spans="1:60" ht="23.25" x14ac:dyDescent="0.35">
      <c r="A10" s="9"/>
      <c r="B10" s="17">
        <f t="shared" si="14"/>
        <v>6</v>
      </c>
      <c r="C10" s="67">
        <v>4</v>
      </c>
      <c r="D10" s="67">
        <v>1</v>
      </c>
      <c r="E10" s="67">
        <v>3</v>
      </c>
      <c r="F10" s="68">
        <v>35</v>
      </c>
      <c r="G10" s="78">
        <f>IF(ISBLANK($C10),"",IF( ISBLANK($E10),"",VLOOKUP($C10,'Past Results'!$A$3:$J$8,2,0)+VLOOKUP($D10,'Past Results'!$A$3:$J$8,3,0)+VLOOKUP($E10,'Past Results'!$A$3:$J$8,4,0)+$F10))</f>
        <v>85</v>
      </c>
      <c r="H10" s="78">
        <f>IF(ISBLANK($C10),"",IF( ISBLANK($E10),"",VLOOKUP($C10,'Past Results'!$A$3:$J$8,5,0)+VLOOKUP($D10,'Past Results'!$A$3:$J$8,6,0)+VLOOKUP($E10,'Past Results'!$A$3:$J$8,7,0)-$F10))</f>
        <v>85</v>
      </c>
      <c r="I10" s="78">
        <f>IF(ISBLANK($C10),"",IF( ISBLANK($E10),"",VLOOKUP($C10,'Past Results'!$A$3:$J$8,8,0)+VLOOKUP($D10,'Past Results'!$A$3:$J$8,9,0)+VLOOKUP($E10,'Past Results'!$A$3:$J$8,10,0)))</f>
        <v>9</v>
      </c>
      <c r="J10" s="78">
        <f t="shared" si="2"/>
        <v>170</v>
      </c>
      <c r="K10" s="78">
        <f t="shared" si="3"/>
        <v>179</v>
      </c>
      <c r="L10" s="14" t="s">
        <v>96</v>
      </c>
      <c r="M10" s="73">
        <f>MAX(W5:W80)</f>
        <v>35.5</v>
      </c>
      <c r="N10" s="52">
        <f>MIN(W5:W80)</f>
        <v>0</v>
      </c>
      <c r="O10" s="52">
        <f>AVERAGE(W5:W80)</f>
        <v>19</v>
      </c>
      <c r="P10" s="10"/>
      <c r="Q10" s="64">
        <f t="shared" si="4"/>
        <v>85</v>
      </c>
      <c r="R10" s="64">
        <f t="shared" si="5"/>
        <v>85</v>
      </c>
      <c r="S10" s="64">
        <f t="shared" si="7"/>
        <v>179</v>
      </c>
      <c r="T10" s="64">
        <f t="shared" si="8"/>
        <v>170</v>
      </c>
      <c r="U10" t="str">
        <f t="shared" si="9"/>
        <v>413</v>
      </c>
      <c r="V10" s="44">
        <f>IF(ISBLANK($C10),"",$W10/'Past Results'!$N$12)</f>
        <v>0.11822660098522167</v>
      </c>
      <c r="W10" s="20">
        <f>IF(ISBLANK($C10),"",'Past Results'!$N$12-$S10)</f>
        <v>24</v>
      </c>
      <c r="X10" s="19">
        <f t="shared" si="10"/>
        <v>6</v>
      </c>
      <c r="Y10" s="44">
        <f>IF(ISBLANK($C10),$O$10/'Past Results'!$D$17,$W10/'Past Results'!$D$17)</f>
        <v>0.24</v>
      </c>
      <c r="Z10">
        <f t="shared" si="11"/>
        <v>35</v>
      </c>
      <c r="AB10" s="45"/>
      <c r="AC10" t="str">
        <f t="shared" si="12"/>
        <v/>
      </c>
      <c r="AD10" t="str">
        <f t="shared" si="13"/>
        <v/>
      </c>
      <c r="AE10">
        <f t="shared" si="13"/>
        <v>1</v>
      </c>
      <c r="AF10" t="str">
        <f t="shared" si="13"/>
        <v/>
      </c>
      <c r="AG10" t="str">
        <f t="shared" si="13"/>
        <v/>
      </c>
      <c r="AH10" t="str">
        <f t="shared" si="13"/>
        <v/>
      </c>
      <c r="AI10" t="str">
        <f t="shared" si="13"/>
        <v/>
      </c>
      <c r="AJ10" t="str">
        <f t="shared" si="13"/>
        <v/>
      </c>
      <c r="AK10" t="str">
        <f t="shared" si="13"/>
        <v/>
      </c>
      <c r="AL10" t="str">
        <f t="shared" si="13"/>
        <v/>
      </c>
      <c r="AM10" t="str">
        <f t="shared" si="13"/>
        <v/>
      </c>
      <c r="AO10" s="19"/>
      <c r="BH10" s="30"/>
    </row>
    <row r="11" spans="1:60" ht="23.25" x14ac:dyDescent="0.35">
      <c r="A11" s="9"/>
      <c r="B11" s="18">
        <f>+B10+1</f>
        <v>7</v>
      </c>
      <c r="C11" s="8">
        <v>4</v>
      </c>
      <c r="D11" s="8">
        <v>2</v>
      </c>
      <c r="E11" s="8">
        <v>5</v>
      </c>
      <c r="F11" s="7">
        <v>34</v>
      </c>
      <c r="G11" s="77">
        <f>IF(ISBLANK($C11),"",IF( ISBLANK($E11),"",VLOOKUP($C11,'Past Results'!$A$3:$J$8,2,0)+VLOOKUP($D11,'Past Results'!$A$3:$J$8,3,0)+VLOOKUP($E11,'Past Results'!$A$3:$J$8,4,0)+$F11))</f>
        <v>85.5</v>
      </c>
      <c r="H11" s="77">
        <f>IF(ISBLANK($C11),"",IF( ISBLANK($E11),"",VLOOKUP($C11,'Past Results'!$A$3:$J$8,5,0)+VLOOKUP($D11,'Past Results'!$A$3:$J$8,6,0)+VLOOKUP($E11,'Past Results'!$A$3:$J$8,7,0)-$F11))</f>
        <v>86</v>
      </c>
      <c r="I11" s="77">
        <f>IF(ISBLANK($C11),"",IF( ISBLANK($E11),"",VLOOKUP($C11,'Past Results'!$A$3:$J$8,8,0)+VLOOKUP($D11,'Past Results'!$A$3:$J$8,9,0)+VLOOKUP($E11,'Past Results'!$A$3:$J$8,10,0)))</f>
        <v>31.5</v>
      </c>
      <c r="J11" s="77">
        <f t="shared" si="2"/>
        <v>171.5</v>
      </c>
      <c r="K11" s="77">
        <f t="shared" si="3"/>
        <v>203</v>
      </c>
      <c r="L11" s="14"/>
      <c r="M11" s="52"/>
      <c r="N11" s="52"/>
      <c r="O11" s="52"/>
      <c r="P11" s="10"/>
      <c r="Q11" s="64">
        <f t="shared" si="4"/>
        <v>85.5</v>
      </c>
      <c r="R11" s="64">
        <f t="shared" si="5"/>
        <v>86</v>
      </c>
      <c r="S11" s="64">
        <f t="shared" si="7"/>
        <v>203</v>
      </c>
      <c r="T11" s="64">
        <f t="shared" si="8"/>
        <v>171.5</v>
      </c>
      <c r="U11" t="str">
        <f t="shared" si="9"/>
        <v>425</v>
      </c>
      <c r="V11" s="44">
        <f>IF(ISBLANK($C11),"",$W11/'Past Results'!$N$12)</f>
        <v>0</v>
      </c>
      <c r="W11" s="20">
        <f>IF(ISBLANK($C11),"",'Past Results'!$N$12-$S11)</f>
        <v>0</v>
      </c>
      <c r="X11" s="19">
        <f t="shared" si="10"/>
        <v>7</v>
      </c>
      <c r="Y11" s="44">
        <f>IF(ISBLANK($C11),$O$10/'Past Results'!$D$17,$W11/'Past Results'!$D$17)</f>
        <v>0</v>
      </c>
      <c r="Z11">
        <f t="shared" si="11"/>
        <v>34</v>
      </c>
      <c r="AB11" s="45"/>
      <c r="AC11">
        <f t="shared" si="12"/>
        <v>1</v>
      </c>
      <c r="AD11" t="str">
        <f t="shared" si="13"/>
        <v/>
      </c>
      <c r="AE11" t="str">
        <f t="shared" si="13"/>
        <v/>
      </c>
      <c r="AF11" t="str">
        <f t="shared" si="13"/>
        <v/>
      </c>
      <c r="AG11" t="str">
        <f t="shared" si="13"/>
        <v/>
      </c>
      <c r="AH11" t="str">
        <f t="shared" si="13"/>
        <v/>
      </c>
      <c r="AI11" t="str">
        <f t="shared" si="13"/>
        <v/>
      </c>
      <c r="AJ11" t="str">
        <f t="shared" si="13"/>
        <v/>
      </c>
      <c r="AK11" t="str">
        <f t="shared" si="13"/>
        <v/>
      </c>
      <c r="AL11" t="str">
        <f t="shared" si="13"/>
        <v/>
      </c>
      <c r="AM11" t="str">
        <f t="shared" si="13"/>
        <v/>
      </c>
      <c r="AO11" s="19"/>
      <c r="BH11" s="30"/>
    </row>
    <row r="12" spans="1:60" ht="23.25" x14ac:dyDescent="0.35">
      <c r="A12" s="9"/>
      <c r="B12" s="17">
        <f t="shared" si="14"/>
        <v>8</v>
      </c>
      <c r="C12" s="67">
        <v>3</v>
      </c>
      <c r="D12" s="67">
        <v>3</v>
      </c>
      <c r="E12" s="67">
        <v>2</v>
      </c>
      <c r="F12" s="68">
        <v>26</v>
      </c>
      <c r="G12" s="78">
        <f>IF(ISBLANK($C12),"",IF( ISBLANK($E12),"",VLOOKUP($C12,'Past Results'!$A$3:$J$8,2,0)+VLOOKUP($D12,'Past Results'!$A$3:$J$8,3,0)+VLOOKUP($E12,'Past Results'!$A$3:$J$8,4,0)+$F12))</f>
        <v>70.5</v>
      </c>
      <c r="H12" s="78">
        <f>IF(ISBLANK($C12),"",IF( ISBLANK($E12),"",VLOOKUP($C12,'Past Results'!$A$3:$J$8,5,0)+VLOOKUP($D12,'Past Results'!$A$3:$J$8,6,0)+VLOOKUP($E12,'Past Results'!$A$3:$J$8,7,0)-$F12))</f>
        <v>79</v>
      </c>
      <c r="I12" s="78">
        <f>IF(ISBLANK($C12),"",IF( ISBLANK($E12),"",VLOOKUP($C12,'Past Results'!$A$3:$J$8,8,0)+VLOOKUP($D12,'Past Results'!$A$3:$J$8,9,0)+VLOOKUP($E12,'Past Results'!$A$3:$J$8,10,0)))</f>
        <v>30</v>
      </c>
      <c r="J12" s="78">
        <f t="shared" si="2"/>
        <v>149.5</v>
      </c>
      <c r="K12" s="78">
        <f t="shared" si="3"/>
        <v>179.5</v>
      </c>
      <c r="L12" s="14"/>
      <c r="M12" s="52"/>
      <c r="N12" s="52"/>
      <c r="O12" s="52"/>
      <c r="P12" s="10"/>
      <c r="Q12" s="64">
        <f t="shared" si="4"/>
        <v>70.5</v>
      </c>
      <c r="R12" s="64">
        <f t="shared" si="5"/>
        <v>79</v>
      </c>
      <c r="S12" s="64">
        <f t="shared" si="7"/>
        <v>179.5</v>
      </c>
      <c r="T12" s="64">
        <f t="shared" si="8"/>
        <v>149.5</v>
      </c>
      <c r="U12" t="str">
        <f t="shared" si="9"/>
        <v>332</v>
      </c>
      <c r="V12" s="44">
        <f>IF(ISBLANK($C12),"",$W12/'Past Results'!$N$12)</f>
        <v>0.11576354679802955</v>
      </c>
      <c r="W12" s="20">
        <f>IF(ISBLANK($C12),"",'Past Results'!$N$12-$S12)</f>
        <v>23.5</v>
      </c>
      <c r="X12" s="19">
        <f t="shared" si="10"/>
        <v>8</v>
      </c>
      <c r="Y12" s="44">
        <f>IF(ISBLANK($C12),$O$10/'Past Results'!$D$17,$W12/'Past Results'!$D$17)</f>
        <v>0.23499999999999999</v>
      </c>
      <c r="Z12">
        <f t="shared" si="11"/>
        <v>26</v>
      </c>
      <c r="AB12" s="45"/>
      <c r="AC12" t="str">
        <f t="shared" si="12"/>
        <v/>
      </c>
      <c r="AD12" t="str">
        <f t="shared" si="13"/>
        <v/>
      </c>
      <c r="AE12">
        <f t="shared" si="13"/>
        <v>1</v>
      </c>
      <c r="AF12" t="str">
        <f t="shared" si="13"/>
        <v/>
      </c>
      <c r="AG12" t="str">
        <f t="shared" si="13"/>
        <v/>
      </c>
      <c r="AH12" t="str">
        <f t="shared" si="13"/>
        <v/>
      </c>
      <c r="AI12" t="str">
        <f t="shared" si="13"/>
        <v/>
      </c>
      <c r="AJ12" t="str">
        <f t="shared" si="13"/>
        <v/>
      </c>
      <c r="AK12" t="str">
        <f t="shared" si="13"/>
        <v/>
      </c>
      <c r="AL12" t="str">
        <f t="shared" si="13"/>
        <v/>
      </c>
      <c r="AM12" t="str">
        <f t="shared" si="13"/>
        <v/>
      </c>
      <c r="AO12" s="19"/>
      <c r="BH12" s="30"/>
    </row>
    <row r="13" spans="1:60" ht="23.25" x14ac:dyDescent="0.35">
      <c r="A13" s="9"/>
      <c r="B13" s="18">
        <f t="shared" si="14"/>
        <v>9</v>
      </c>
      <c r="C13" s="8">
        <v>3</v>
      </c>
      <c r="D13" s="8">
        <v>4</v>
      </c>
      <c r="E13" s="8">
        <v>3</v>
      </c>
      <c r="F13" s="7">
        <v>30</v>
      </c>
      <c r="G13" s="77">
        <f>IF(ISBLANK($C13),"",IF( ISBLANK($E13),"",VLOOKUP($C13,'Past Results'!$A$3:$J$8,2,0)+VLOOKUP($D13,'Past Results'!$A$3:$J$8,3,0)+VLOOKUP($E13,'Past Results'!$A$3:$J$8,4,0)+$F13))</f>
        <v>70.5</v>
      </c>
      <c r="H13" s="77">
        <f>IF(ISBLANK($C13),"",IF( ISBLANK($E13),"",VLOOKUP($C13,'Past Results'!$A$3:$J$8,5,0)+VLOOKUP($D13,'Past Results'!$A$3:$J$8,6,0)+VLOOKUP($E13,'Past Results'!$A$3:$J$8,7,0)-$F13))</f>
        <v>70</v>
      </c>
      <c r="I13" s="77">
        <f>IF(ISBLANK($C13),"",IF( ISBLANK($E13),"",VLOOKUP($C13,'Past Results'!$A$3:$J$8,8,0)+VLOOKUP($D13,'Past Results'!$A$3:$J$8,9,0)+VLOOKUP($E13,'Past Results'!$A$3:$J$8,10,0)))</f>
        <v>32.5</v>
      </c>
      <c r="J13" s="77">
        <f t="shared" si="2"/>
        <v>140.5</v>
      </c>
      <c r="K13" s="77">
        <f t="shared" si="3"/>
        <v>173</v>
      </c>
      <c r="L13" s="9"/>
      <c r="M13" s="53"/>
      <c r="N13" s="53"/>
      <c r="O13" s="53"/>
      <c r="P13" s="10"/>
      <c r="Q13" s="64">
        <f t="shared" si="4"/>
        <v>70.5</v>
      </c>
      <c r="R13" s="64">
        <f t="shared" si="5"/>
        <v>70</v>
      </c>
      <c r="S13" s="64">
        <f t="shared" si="7"/>
        <v>173</v>
      </c>
      <c r="T13" s="64">
        <f t="shared" si="8"/>
        <v>140.5</v>
      </c>
      <c r="U13" t="str">
        <f t="shared" si="9"/>
        <v>343</v>
      </c>
      <c r="V13" s="44">
        <f>IF(ISBLANK($C13),"",$W13/'Past Results'!$N$12)</f>
        <v>0.14778325123152711</v>
      </c>
      <c r="W13" s="20">
        <f>IF(ISBLANK($C13),"",'Past Results'!$N$12-$S13)</f>
        <v>30</v>
      </c>
      <c r="X13" s="19">
        <f t="shared" si="10"/>
        <v>9</v>
      </c>
      <c r="Y13" s="44">
        <f>IF(ISBLANK($C13),$O$10/'Past Results'!$D$17,$W13/'Past Results'!$D$17)</f>
        <v>0.3</v>
      </c>
      <c r="Z13">
        <f t="shared" si="11"/>
        <v>30</v>
      </c>
      <c r="AB13" s="45"/>
      <c r="AC13" t="str">
        <f t="shared" si="12"/>
        <v/>
      </c>
      <c r="AD13" t="str">
        <f t="shared" si="13"/>
        <v/>
      </c>
      <c r="AE13">
        <f t="shared" si="13"/>
        <v>1</v>
      </c>
      <c r="AF13" t="str">
        <f t="shared" si="13"/>
        <v/>
      </c>
      <c r="AG13" t="str">
        <f t="shared" si="13"/>
        <v/>
      </c>
      <c r="AH13" t="str">
        <f t="shared" si="13"/>
        <v/>
      </c>
      <c r="AI13" t="str">
        <f t="shared" si="13"/>
        <v/>
      </c>
      <c r="AJ13" t="str">
        <f t="shared" si="13"/>
        <v/>
      </c>
      <c r="AK13" t="str">
        <f t="shared" si="13"/>
        <v/>
      </c>
      <c r="AL13" t="str">
        <f t="shared" si="13"/>
        <v/>
      </c>
      <c r="AM13" t="str">
        <f t="shared" si="13"/>
        <v/>
      </c>
      <c r="AO13" s="19"/>
      <c r="BH13" s="30"/>
    </row>
    <row r="14" spans="1:60" ht="23.25" x14ac:dyDescent="0.35">
      <c r="A14" s="9"/>
      <c r="B14" s="17">
        <f t="shared" si="14"/>
        <v>10</v>
      </c>
      <c r="C14" s="67">
        <v>4</v>
      </c>
      <c r="D14" s="67">
        <v>1</v>
      </c>
      <c r="E14" s="67">
        <v>2</v>
      </c>
      <c r="F14" s="68">
        <v>25</v>
      </c>
      <c r="G14" s="78">
        <f>IF(ISBLANK($C14),"",IF( ISBLANK($E14),"",VLOOKUP($C14,'Past Results'!$A$3:$J$8,2,0)+VLOOKUP($D14,'Past Results'!$A$3:$J$8,3,0)+VLOOKUP($E14,'Past Results'!$A$3:$J$8,4,0)+$F14))</f>
        <v>80</v>
      </c>
      <c r="H14" s="78">
        <f>IF(ISBLANK($C14),"",IF( ISBLANK($E14),"",VLOOKUP($C14,'Past Results'!$A$3:$J$8,5,0)+VLOOKUP($D14,'Past Results'!$A$3:$J$8,6,0)+VLOOKUP($E14,'Past Results'!$A$3:$J$8,7,0)-$F14))</f>
        <v>90</v>
      </c>
      <c r="I14" s="78">
        <f>IF(ISBLANK($C14),"",IF( ISBLANK($E14),"",VLOOKUP($C14,'Past Results'!$A$3:$J$8,8,0)+VLOOKUP($D14,'Past Results'!$A$3:$J$8,9,0)+VLOOKUP($E14,'Past Results'!$A$3:$J$8,10,0)))</f>
        <v>9</v>
      </c>
      <c r="J14" s="78">
        <f t="shared" si="2"/>
        <v>170</v>
      </c>
      <c r="K14" s="78">
        <f t="shared" si="3"/>
        <v>179</v>
      </c>
      <c r="L14" s="14"/>
      <c r="M14" s="52"/>
      <c r="N14" s="52"/>
      <c r="O14" s="52"/>
      <c r="P14" s="10"/>
      <c r="Q14" s="64">
        <f t="shared" si="4"/>
        <v>80</v>
      </c>
      <c r="R14" s="64">
        <f t="shared" si="5"/>
        <v>90</v>
      </c>
      <c r="S14" s="64">
        <f t="shared" si="7"/>
        <v>179</v>
      </c>
      <c r="T14" s="64">
        <f t="shared" si="8"/>
        <v>170</v>
      </c>
      <c r="U14" t="str">
        <f t="shared" si="9"/>
        <v>412</v>
      </c>
      <c r="V14" s="44">
        <f>IF(ISBLANK($C14),"",$W14/'Past Results'!$N$12)</f>
        <v>0.11822660098522167</v>
      </c>
      <c r="W14" s="20">
        <f>IF(ISBLANK($C14),"",'Past Results'!$N$12-$S14)</f>
        <v>24</v>
      </c>
      <c r="X14" s="19">
        <f t="shared" si="10"/>
        <v>10</v>
      </c>
      <c r="Y14" s="44">
        <f>IF(ISBLANK($C14),$O$10/'Past Results'!$D$17,$W14/'Past Results'!$D$17)</f>
        <v>0.24</v>
      </c>
      <c r="Z14">
        <f t="shared" si="11"/>
        <v>25</v>
      </c>
      <c r="AB14" s="45"/>
      <c r="AC14" t="str">
        <f t="shared" si="12"/>
        <v/>
      </c>
      <c r="AD14" t="str">
        <f t="shared" si="13"/>
        <v/>
      </c>
      <c r="AE14">
        <f t="shared" si="13"/>
        <v>1</v>
      </c>
      <c r="AF14" t="str">
        <f t="shared" si="13"/>
        <v/>
      </c>
      <c r="AG14" t="str">
        <f t="shared" si="13"/>
        <v/>
      </c>
      <c r="AH14" t="str">
        <f t="shared" si="13"/>
        <v/>
      </c>
      <c r="AI14" t="str">
        <f t="shared" si="13"/>
        <v/>
      </c>
      <c r="AJ14" t="str">
        <f t="shared" si="13"/>
        <v/>
      </c>
      <c r="AK14" t="str">
        <f t="shared" si="13"/>
        <v/>
      </c>
      <c r="AL14" t="str">
        <f t="shared" si="13"/>
        <v/>
      </c>
      <c r="AM14" t="str">
        <f t="shared" si="13"/>
        <v/>
      </c>
      <c r="AO14" s="19"/>
      <c r="BH14" s="30"/>
    </row>
    <row r="15" spans="1:60" ht="23.25" x14ac:dyDescent="0.35">
      <c r="A15" s="9"/>
      <c r="B15" s="18">
        <f t="shared" si="14"/>
        <v>11</v>
      </c>
      <c r="C15" s="8">
        <v>4</v>
      </c>
      <c r="D15" s="8">
        <v>1</v>
      </c>
      <c r="E15" s="8">
        <v>3</v>
      </c>
      <c r="F15" s="7">
        <v>35</v>
      </c>
      <c r="G15" s="77">
        <f>IF(ISBLANK($C15),"",IF( ISBLANK($E15),"",VLOOKUP($C15,'Past Results'!$A$3:$J$8,2,0)+VLOOKUP($D15,'Past Results'!$A$3:$J$8,3,0)+VLOOKUP($E15,'Past Results'!$A$3:$J$8,4,0)+$F15))</f>
        <v>85</v>
      </c>
      <c r="H15" s="77">
        <f>IF(ISBLANK($C15),"",IF( ISBLANK($E15),"",VLOOKUP($C15,'Past Results'!$A$3:$J$8,5,0)+VLOOKUP($D15,'Past Results'!$A$3:$J$8,6,0)+VLOOKUP($E15,'Past Results'!$A$3:$J$8,7,0)-$F15))</f>
        <v>85</v>
      </c>
      <c r="I15" s="77">
        <f>IF(ISBLANK($C15),"",IF( ISBLANK($E15),"",VLOOKUP($C15,'Past Results'!$A$3:$J$8,8,0)+VLOOKUP($D15,'Past Results'!$A$3:$J$8,9,0)+VLOOKUP($E15,'Past Results'!$A$3:$J$8,10,0)))</f>
        <v>9</v>
      </c>
      <c r="J15" s="77">
        <f t="shared" si="2"/>
        <v>170</v>
      </c>
      <c r="K15" s="77">
        <f t="shared" si="3"/>
        <v>179</v>
      </c>
      <c r="L15" s="14"/>
      <c r="M15" s="52"/>
      <c r="N15" s="52"/>
      <c r="O15" s="52"/>
      <c r="P15" s="9"/>
      <c r="Q15" s="64">
        <f t="shared" si="4"/>
        <v>85</v>
      </c>
      <c r="R15" s="64">
        <f t="shared" si="5"/>
        <v>85</v>
      </c>
      <c r="S15" s="64">
        <f t="shared" si="7"/>
        <v>179</v>
      </c>
      <c r="T15" s="64">
        <f t="shared" si="8"/>
        <v>170</v>
      </c>
      <c r="U15" t="str">
        <f t="shared" si="9"/>
        <v>413</v>
      </c>
      <c r="V15" s="44">
        <f>IF(ISBLANK($C15),"",$W15/'Past Results'!$N$12)</f>
        <v>0.11822660098522167</v>
      </c>
      <c r="W15" s="20">
        <f>IF(ISBLANK($C15),"",'Past Results'!$N$12-$S15)</f>
        <v>24</v>
      </c>
      <c r="X15" s="19">
        <f t="shared" si="10"/>
        <v>11</v>
      </c>
      <c r="Y15" s="44">
        <f>IF(ISBLANK($C15),$O$10/'Past Results'!$D$17,$W15/'Past Results'!$D$17)</f>
        <v>0.24</v>
      </c>
      <c r="Z15">
        <f t="shared" si="11"/>
        <v>35</v>
      </c>
      <c r="AB15" s="45"/>
      <c r="AC15" t="str">
        <f t="shared" si="12"/>
        <v/>
      </c>
      <c r="AD15" t="str">
        <f t="shared" si="13"/>
        <v/>
      </c>
      <c r="AE15">
        <f t="shared" si="13"/>
        <v>1</v>
      </c>
      <c r="AF15" t="str">
        <f t="shared" si="13"/>
        <v/>
      </c>
      <c r="AG15" t="str">
        <f t="shared" si="13"/>
        <v/>
      </c>
      <c r="AH15" t="str">
        <f t="shared" si="13"/>
        <v/>
      </c>
      <c r="AI15" t="str">
        <f t="shared" si="13"/>
        <v/>
      </c>
      <c r="AJ15" t="str">
        <f t="shared" si="13"/>
        <v/>
      </c>
      <c r="AK15" t="str">
        <f t="shared" si="13"/>
        <v/>
      </c>
      <c r="AL15" t="str">
        <f t="shared" si="13"/>
        <v/>
      </c>
      <c r="AM15" t="str">
        <f t="shared" si="13"/>
        <v/>
      </c>
      <c r="AO15" s="19"/>
      <c r="BH15" s="30"/>
    </row>
    <row r="16" spans="1:60" ht="23.25" x14ac:dyDescent="0.35">
      <c r="A16" s="9"/>
      <c r="B16" s="17">
        <f t="shared" si="14"/>
        <v>12</v>
      </c>
      <c r="C16" s="67">
        <v>3</v>
      </c>
      <c r="D16" s="67">
        <v>3</v>
      </c>
      <c r="E16" s="67">
        <v>4</v>
      </c>
      <c r="F16" s="68">
        <v>72</v>
      </c>
      <c r="G16" s="78">
        <f>IF(ISBLANK($C16),"",IF( ISBLANK($E16),"",VLOOKUP($C16,'Past Results'!$A$3:$J$8,2,0)+VLOOKUP($D16,'Past Results'!$A$3:$J$8,3,0)+VLOOKUP($E16,'Past Results'!$A$3:$J$8,4,0)+$F16))</f>
        <v>109</v>
      </c>
      <c r="H16" s="78">
        <f>IF(ISBLANK($C16),"",IF( ISBLANK($E16),"",VLOOKUP($C16,'Past Results'!$A$3:$J$8,5,0)+VLOOKUP($D16,'Past Results'!$A$3:$J$8,6,0)+VLOOKUP($E16,'Past Results'!$A$3:$J$8,7,0)-$F16))</f>
        <v>43</v>
      </c>
      <c r="I16" s="78">
        <f>IF(ISBLANK($C16),"",IF( ISBLANK($E16),"",VLOOKUP($C16,'Past Results'!$A$3:$J$8,8,0)+VLOOKUP($D16,'Past Results'!$A$3:$J$8,9,0)+VLOOKUP($E16,'Past Results'!$A$3:$J$8,10,0)))</f>
        <v>30</v>
      </c>
      <c r="J16" s="78">
        <f t="shared" si="2"/>
        <v>152</v>
      </c>
      <c r="K16" s="78">
        <f t="shared" si="3"/>
        <v>182</v>
      </c>
      <c r="L16" s="9"/>
      <c r="M16" s="9"/>
      <c r="N16" s="9"/>
      <c r="O16" s="9"/>
      <c r="P16" s="9"/>
      <c r="Q16" s="64">
        <f t="shared" si="4"/>
        <v>109</v>
      </c>
      <c r="R16" s="64">
        <f t="shared" si="5"/>
        <v>43</v>
      </c>
      <c r="S16" s="64">
        <f t="shared" si="7"/>
        <v>182</v>
      </c>
      <c r="T16" s="64">
        <f t="shared" si="8"/>
        <v>152</v>
      </c>
      <c r="U16" t="str">
        <f t="shared" si="9"/>
        <v>334</v>
      </c>
      <c r="V16" s="44">
        <f>IF(ISBLANK($C16),"",$W16/'Past Results'!$N$12)</f>
        <v>0.10344827586206896</v>
      </c>
      <c r="W16" s="20">
        <f>IF(ISBLANK($C16),"",'Past Results'!$N$12-$S16)</f>
        <v>21</v>
      </c>
      <c r="X16" s="19">
        <f t="shared" si="10"/>
        <v>12</v>
      </c>
      <c r="Y16" s="44">
        <f>IF(ISBLANK($C16),$O$10/'Past Results'!$D$17,$W16/'Past Results'!$D$17)</f>
        <v>0.21</v>
      </c>
      <c r="Z16">
        <f t="shared" si="11"/>
        <v>72</v>
      </c>
      <c r="AC16" t="str">
        <f t="shared" si="12"/>
        <v/>
      </c>
      <c r="AD16" t="str">
        <f t="shared" si="13"/>
        <v/>
      </c>
      <c r="AE16">
        <f t="shared" si="13"/>
        <v>1</v>
      </c>
      <c r="AF16" t="str">
        <f t="shared" si="13"/>
        <v/>
      </c>
      <c r="AG16" t="str">
        <f t="shared" si="13"/>
        <v/>
      </c>
      <c r="AH16" t="str">
        <f t="shared" si="13"/>
        <v/>
      </c>
      <c r="AI16" t="str">
        <f t="shared" si="13"/>
        <v/>
      </c>
      <c r="AJ16" t="str">
        <f t="shared" si="13"/>
        <v/>
      </c>
      <c r="AK16" t="str">
        <f t="shared" si="13"/>
        <v/>
      </c>
      <c r="AL16" t="str">
        <f t="shared" si="13"/>
        <v/>
      </c>
      <c r="AM16" t="str">
        <f t="shared" si="13"/>
        <v/>
      </c>
      <c r="AO16" s="19"/>
      <c r="BH16" s="30"/>
    </row>
    <row r="17" spans="1:60" ht="23.25" x14ac:dyDescent="0.35">
      <c r="A17" s="9"/>
      <c r="B17" s="18">
        <f t="shared" si="14"/>
        <v>13</v>
      </c>
      <c r="C17" s="8">
        <v>4</v>
      </c>
      <c r="D17" s="8">
        <v>3</v>
      </c>
      <c r="E17" s="8">
        <v>2</v>
      </c>
      <c r="F17" s="7">
        <v>60</v>
      </c>
      <c r="G17" s="77">
        <f>IF(ISBLANK($C17),"",IF( ISBLANK($E17),"",VLOOKUP($C17,'Past Results'!$A$3:$J$8,2,0)+VLOOKUP($D17,'Past Results'!$A$3:$J$8,3,0)+VLOOKUP($E17,'Past Results'!$A$3:$J$8,4,0)+$F17))</f>
        <v>122</v>
      </c>
      <c r="H17" s="77">
        <f>IF(ISBLANK($C17),"",IF( ISBLANK($E17),"",VLOOKUP($C17,'Past Results'!$A$3:$J$8,5,0)+VLOOKUP($D17,'Past Results'!$A$3:$J$8,6,0)+VLOOKUP($E17,'Past Results'!$A$3:$J$8,7,0)-$F17))</f>
        <v>35</v>
      </c>
      <c r="I17" s="77">
        <f>IF(ISBLANK($C17),"",IF( ISBLANK($E17),"",VLOOKUP($C17,'Past Results'!$A$3:$J$8,8,0)+VLOOKUP($D17,'Past Results'!$A$3:$J$8,9,0)+VLOOKUP($E17,'Past Results'!$A$3:$J$8,10,0)))</f>
        <v>34</v>
      </c>
      <c r="J17" s="77">
        <f t="shared" si="2"/>
        <v>157</v>
      </c>
      <c r="K17" s="77">
        <f t="shared" si="3"/>
        <v>191</v>
      </c>
      <c r="L17" s="14"/>
      <c r="M17" s="52"/>
      <c r="N17" s="52"/>
      <c r="O17" s="52"/>
      <c r="P17" s="9"/>
      <c r="Q17" s="64">
        <f t="shared" si="4"/>
        <v>122</v>
      </c>
      <c r="R17" s="64">
        <f t="shared" si="5"/>
        <v>35</v>
      </c>
      <c r="S17" s="64">
        <f t="shared" si="7"/>
        <v>191</v>
      </c>
      <c r="T17" s="64">
        <f t="shared" si="8"/>
        <v>157</v>
      </c>
      <c r="U17" t="str">
        <f t="shared" si="9"/>
        <v>432</v>
      </c>
      <c r="V17" s="44">
        <f>IF(ISBLANK($C17),"",$W17/'Past Results'!$N$12)</f>
        <v>5.9113300492610835E-2</v>
      </c>
      <c r="W17" s="20">
        <f>IF(ISBLANK($C17),"",'Past Results'!$N$12-$S17)</f>
        <v>12</v>
      </c>
      <c r="X17" s="19">
        <f t="shared" si="10"/>
        <v>13</v>
      </c>
      <c r="Y17" s="44">
        <f>IF(ISBLANK($C17),$O$10/'Past Results'!$D$17,$W17/'Past Results'!$D$17)</f>
        <v>0.12</v>
      </c>
      <c r="Z17">
        <f t="shared" si="11"/>
        <v>60</v>
      </c>
      <c r="AC17" t="str">
        <f t="shared" si="12"/>
        <v/>
      </c>
      <c r="AD17">
        <f t="shared" si="13"/>
        <v>1</v>
      </c>
      <c r="AE17" t="str">
        <f t="shared" si="13"/>
        <v/>
      </c>
      <c r="AF17" t="str">
        <f t="shared" si="13"/>
        <v/>
      </c>
      <c r="AG17" t="str">
        <f t="shared" si="13"/>
        <v/>
      </c>
      <c r="AH17" t="str">
        <f t="shared" si="13"/>
        <v/>
      </c>
      <c r="AI17" t="str">
        <f t="shared" si="13"/>
        <v/>
      </c>
      <c r="AJ17" t="str">
        <f t="shared" si="13"/>
        <v/>
      </c>
      <c r="AK17" t="str">
        <f t="shared" si="13"/>
        <v/>
      </c>
      <c r="AL17" t="str">
        <f t="shared" si="13"/>
        <v/>
      </c>
      <c r="AM17" t="str">
        <f t="shared" si="13"/>
        <v/>
      </c>
      <c r="AO17" s="19"/>
      <c r="BH17" s="30"/>
    </row>
    <row r="18" spans="1:60" ht="23.25" x14ac:dyDescent="0.35">
      <c r="A18" s="9"/>
      <c r="B18" s="17">
        <f t="shared" si="14"/>
        <v>14</v>
      </c>
      <c r="C18" s="67">
        <v>3</v>
      </c>
      <c r="D18" s="67">
        <v>3</v>
      </c>
      <c r="E18" s="67">
        <v>2</v>
      </c>
      <c r="F18" s="68">
        <v>48</v>
      </c>
      <c r="G18" s="78">
        <f>IF(ISBLANK($C18),"",IF( ISBLANK($E18),"",VLOOKUP($C18,'Past Results'!$A$3:$J$8,2,0)+VLOOKUP($D18,'Past Results'!$A$3:$J$8,3,0)+VLOOKUP($E18,'Past Results'!$A$3:$J$8,4,0)+$F18))</f>
        <v>92.5</v>
      </c>
      <c r="H18" s="78">
        <f>IF(ISBLANK($C18),"",IF( ISBLANK($E18),"",VLOOKUP($C18,'Past Results'!$A$3:$J$8,5,0)+VLOOKUP($D18,'Past Results'!$A$3:$J$8,6,0)+VLOOKUP($E18,'Past Results'!$A$3:$J$8,7,0)-$F18))</f>
        <v>57</v>
      </c>
      <c r="I18" s="78">
        <f>IF(ISBLANK($C18),"",IF( ISBLANK($E18),"",VLOOKUP($C18,'Past Results'!$A$3:$J$8,8,0)+VLOOKUP($D18,'Past Results'!$A$3:$J$8,9,0)+VLOOKUP($E18,'Past Results'!$A$3:$J$8,10,0)))</f>
        <v>30</v>
      </c>
      <c r="J18" s="78">
        <f t="shared" si="2"/>
        <v>149.5</v>
      </c>
      <c r="K18" s="78">
        <f t="shared" si="3"/>
        <v>179.5</v>
      </c>
      <c r="L18" s="14"/>
      <c r="M18" s="52"/>
      <c r="N18" s="52"/>
      <c r="O18" s="52"/>
      <c r="P18" s="9"/>
      <c r="Q18" s="64">
        <f t="shared" si="4"/>
        <v>92.5</v>
      </c>
      <c r="R18" s="64">
        <f t="shared" si="5"/>
        <v>57</v>
      </c>
      <c r="S18" s="64">
        <f t="shared" si="7"/>
        <v>179.5</v>
      </c>
      <c r="T18" s="64">
        <f t="shared" si="8"/>
        <v>149.5</v>
      </c>
      <c r="U18" t="str">
        <f t="shared" si="9"/>
        <v>332</v>
      </c>
      <c r="V18" s="44">
        <f>IF(ISBLANK($C18),"",$W18/'Past Results'!$N$12)</f>
        <v>0.11576354679802955</v>
      </c>
      <c r="W18" s="20">
        <f>IF(ISBLANK($C18),"",'Past Results'!$N$12-$S18)</f>
        <v>23.5</v>
      </c>
      <c r="X18" s="19">
        <f t="shared" si="10"/>
        <v>14</v>
      </c>
      <c r="Y18" s="44">
        <f>IF(ISBLANK($C18),$O$10/'Past Results'!$D$17,$W18/'Past Results'!$D$17)</f>
        <v>0.23499999999999999</v>
      </c>
      <c r="Z18">
        <f t="shared" si="11"/>
        <v>48</v>
      </c>
      <c r="AC18" t="str">
        <f t="shared" si="12"/>
        <v/>
      </c>
      <c r="AD18" t="str">
        <f t="shared" si="13"/>
        <v/>
      </c>
      <c r="AE18">
        <f t="shared" si="13"/>
        <v>1</v>
      </c>
      <c r="AF18" t="str">
        <f t="shared" si="13"/>
        <v/>
      </c>
      <c r="AG18" t="str">
        <f t="shared" si="13"/>
        <v/>
      </c>
      <c r="AH18" t="str">
        <f t="shared" si="13"/>
        <v/>
      </c>
      <c r="AI18" t="str">
        <f t="shared" si="13"/>
        <v/>
      </c>
      <c r="AJ18" t="str">
        <f t="shared" si="13"/>
        <v/>
      </c>
      <c r="AK18" t="str">
        <f t="shared" si="13"/>
        <v/>
      </c>
      <c r="AL18" t="str">
        <f t="shared" si="13"/>
        <v/>
      </c>
      <c r="AM18" t="str">
        <f t="shared" si="13"/>
        <v/>
      </c>
      <c r="AO18" s="19"/>
      <c r="BH18" s="30"/>
    </row>
    <row r="19" spans="1:60" ht="23.25" x14ac:dyDescent="0.35">
      <c r="A19" s="9"/>
      <c r="B19" s="18">
        <f t="shared" si="14"/>
        <v>15</v>
      </c>
      <c r="C19" s="8">
        <v>4</v>
      </c>
      <c r="D19" s="8">
        <v>2</v>
      </c>
      <c r="E19" s="8">
        <v>2</v>
      </c>
      <c r="F19" s="7">
        <v>26.5</v>
      </c>
      <c r="G19" s="77">
        <f>IF(ISBLANK($C19),"",IF( ISBLANK($E19),"",VLOOKUP($C19,'Past Results'!$A$3:$J$8,2,0)+VLOOKUP($D19,'Past Results'!$A$3:$J$8,3,0)+VLOOKUP($E19,'Past Results'!$A$3:$J$8,4,0)+$F19))</f>
        <v>87.5</v>
      </c>
      <c r="H19" s="77">
        <f>IF(ISBLANK($C19),"",IF( ISBLANK($E19),"",VLOOKUP($C19,'Past Results'!$A$3:$J$8,5,0)+VLOOKUP($D19,'Past Results'!$A$3:$J$8,6,0)+VLOOKUP($E19,'Past Results'!$A$3:$J$8,7,0)-$F19))</f>
        <v>78.5</v>
      </c>
      <c r="I19" s="77">
        <f>IF(ISBLANK($C19),"",IF( ISBLANK($E19),"",VLOOKUP($C19,'Past Results'!$A$3:$J$8,8,0)+VLOOKUP($D19,'Past Results'!$A$3:$J$8,9,0)+VLOOKUP($E19,'Past Results'!$A$3:$J$8,10,0)))</f>
        <v>31.5</v>
      </c>
      <c r="J19" s="77">
        <f t="shared" si="2"/>
        <v>166</v>
      </c>
      <c r="K19" s="77">
        <f t="shared" si="3"/>
        <v>197.5</v>
      </c>
      <c r="L19" s="9"/>
      <c r="M19" s="9"/>
      <c r="N19" s="9"/>
      <c r="O19" s="9"/>
      <c r="P19" s="9"/>
      <c r="Q19" s="64">
        <f t="shared" si="4"/>
        <v>87.5</v>
      </c>
      <c r="R19" s="64">
        <f t="shared" si="5"/>
        <v>78.5</v>
      </c>
      <c r="S19" s="64">
        <f t="shared" si="7"/>
        <v>197.5</v>
      </c>
      <c r="T19" s="64">
        <f t="shared" si="8"/>
        <v>166</v>
      </c>
      <c r="U19" t="str">
        <f t="shared" si="9"/>
        <v>422</v>
      </c>
      <c r="V19" s="44">
        <f>IF(ISBLANK($C19),"",$W19/'Past Results'!$N$12)</f>
        <v>2.7093596059113302E-2</v>
      </c>
      <c r="W19" s="20">
        <f>IF(ISBLANK($C19),"",'Past Results'!$N$12-$S19)</f>
        <v>5.5</v>
      </c>
      <c r="X19" s="19">
        <f t="shared" si="10"/>
        <v>15</v>
      </c>
      <c r="Y19" s="44">
        <f>IF(ISBLANK($C19),$O$10/'Past Results'!$D$17,$W19/'Past Results'!$D$17)</f>
        <v>5.5E-2</v>
      </c>
      <c r="Z19">
        <f t="shared" si="11"/>
        <v>26.5</v>
      </c>
      <c r="AC19">
        <f t="shared" si="12"/>
        <v>1</v>
      </c>
      <c r="AD19" t="str">
        <f t="shared" si="13"/>
        <v/>
      </c>
      <c r="AE19" t="str">
        <f t="shared" si="13"/>
        <v/>
      </c>
      <c r="AF19" t="str">
        <f t="shared" si="13"/>
        <v/>
      </c>
      <c r="AG19" t="str">
        <f t="shared" si="13"/>
        <v/>
      </c>
      <c r="AH19" t="str">
        <f t="shared" si="13"/>
        <v/>
      </c>
      <c r="AI19" t="str">
        <f t="shared" si="13"/>
        <v/>
      </c>
      <c r="AJ19" t="str">
        <f t="shared" si="13"/>
        <v/>
      </c>
      <c r="AK19" t="str">
        <f t="shared" si="13"/>
        <v/>
      </c>
      <c r="AL19" t="str">
        <f t="shared" si="13"/>
        <v/>
      </c>
      <c r="AM19" t="str">
        <f t="shared" si="13"/>
        <v/>
      </c>
      <c r="AO19" s="19"/>
      <c r="BH19" s="30"/>
    </row>
    <row r="20" spans="1:60" ht="23.25" x14ac:dyDescent="0.35">
      <c r="A20" s="9"/>
      <c r="B20" s="17">
        <f t="shared" si="14"/>
        <v>16</v>
      </c>
      <c r="C20" s="67">
        <v>3</v>
      </c>
      <c r="D20" s="67">
        <v>2</v>
      </c>
      <c r="E20" s="67">
        <v>5</v>
      </c>
      <c r="F20" s="68">
        <v>70</v>
      </c>
      <c r="G20" s="78">
        <f>IF(ISBLANK($C20),"",IF( ISBLANK($E20),"",VLOOKUP($C20,'Past Results'!$A$3:$J$8,2,0)+VLOOKUP($D20,'Past Results'!$A$3:$J$8,3,0)+VLOOKUP($E20,'Past Results'!$A$3:$J$8,4,0)+$F20))</f>
        <v>104</v>
      </c>
      <c r="H20" s="78">
        <f>IF(ISBLANK($C20),"",IF( ISBLANK($E20),"",VLOOKUP($C20,'Past Results'!$A$3:$J$8,5,0)+VLOOKUP($D20,'Past Results'!$A$3:$J$8,6,0)+VLOOKUP($E20,'Past Results'!$A$3:$J$8,7,0)-$F20))</f>
        <v>60</v>
      </c>
      <c r="I20" s="78">
        <f>IF(ISBLANK($C20),"",IF( ISBLANK($E20),"",VLOOKUP($C20,'Past Results'!$A$3:$J$8,8,0)+VLOOKUP($D20,'Past Results'!$A$3:$J$8,9,0)+VLOOKUP($E20,'Past Results'!$A$3:$J$8,10,0)))</f>
        <v>27.5</v>
      </c>
      <c r="J20" s="78">
        <f t="shared" si="2"/>
        <v>164</v>
      </c>
      <c r="K20" s="78">
        <f t="shared" si="3"/>
        <v>191.5</v>
      </c>
      <c r="L20" s="14"/>
      <c r="M20" s="52"/>
      <c r="N20" s="52"/>
      <c r="O20" s="52"/>
      <c r="P20" s="9"/>
      <c r="Q20" s="64">
        <f t="shared" si="4"/>
        <v>104</v>
      </c>
      <c r="R20" s="64">
        <f t="shared" si="5"/>
        <v>60</v>
      </c>
      <c r="S20" s="64">
        <f t="shared" si="7"/>
        <v>191.5</v>
      </c>
      <c r="T20" s="64">
        <f t="shared" si="8"/>
        <v>164</v>
      </c>
      <c r="U20" t="str">
        <f t="shared" si="9"/>
        <v>325</v>
      </c>
      <c r="V20" s="44">
        <f>IF(ISBLANK($C20),"",$W20/'Past Results'!$N$12)</f>
        <v>5.6650246305418719E-2</v>
      </c>
      <c r="W20" s="20">
        <f>IF(ISBLANK($C20),"",'Past Results'!$N$12-$S20)</f>
        <v>11.5</v>
      </c>
      <c r="X20" s="19">
        <f t="shared" si="10"/>
        <v>16</v>
      </c>
      <c r="Y20" s="44">
        <f>IF(ISBLANK($C20),$O$10/'Past Results'!$D$17,$W20/'Past Results'!$D$17)</f>
        <v>0.115</v>
      </c>
      <c r="Z20">
        <f t="shared" si="11"/>
        <v>70</v>
      </c>
      <c r="AC20" t="str">
        <f t="shared" si="12"/>
        <v/>
      </c>
      <c r="AD20">
        <f t="shared" si="13"/>
        <v>1</v>
      </c>
      <c r="AE20" t="str">
        <f t="shared" si="13"/>
        <v/>
      </c>
      <c r="AF20" t="str">
        <f t="shared" si="13"/>
        <v/>
      </c>
      <c r="AG20" t="str">
        <f t="shared" si="13"/>
        <v/>
      </c>
      <c r="AH20" t="str">
        <f t="shared" si="13"/>
        <v/>
      </c>
      <c r="AI20" t="str">
        <f t="shared" si="13"/>
        <v/>
      </c>
      <c r="AJ20" t="str">
        <f t="shared" si="13"/>
        <v/>
      </c>
      <c r="AK20" t="str">
        <f t="shared" si="13"/>
        <v/>
      </c>
      <c r="AL20" t="str">
        <f t="shared" si="13"/>
        <v/>
      </c>
      <c r="AM20" t="str">
        <f t="shared" si="13"/>
        <v/>
      </c>
      <c r="AO20" s="19"/>
      <c r="BH20" s="30"/>
    </row>
    <row r="21" spans="1:60" ht="23.25" x14ac:dyDescent="0.35">
      <c r="A21" s="9"/>
      <c r="B21" s="18">
        <f t="shared" si="14"/>
        <v>17</v>
      </c>
      <c r="C21" s="8">
        <v>3</v>
      </c>
      <c r="D21" s="8">
        <v>3</v>
      </c>
      <c r="E21" s="8">
        <v>2</v>
      </c>
      <c r="F21" s="7">
        <v>20</v>
      </c>
      <c r="G21" s="77">
        <f>IF(ISBLANK($C21),"",IF( ISBLANK($E21),"",VLOOKUP($C21,'Past Results'!$A$3:$J$8,2,0)+VLOOKUP($D21,'Past Results'!$A$3:$J$8,3,0)+VLOOKUP($E21,'Past Results'!$A$3:$J$8,4,0)+$F21))</f>
        <v>64.5</v>
      </c>
      <c r="H21" s="77">
        <f>IF(ISBLANK($C21),"",IF( ISBLANK($E21),"",VLOOKUP($C21,'Past Results'!$A$3:$J$8,5,0)+VLOOKUP($D21,'Past Results'!$A$3:$J$8,6,0)+VLOOKUP($E21,'Past Results'!$A$3:$J$8,7,0)-$F21))</f>
        <v>85</v>
      </c>
      <c r="I21" s="77">
        <f>IF(ISBLANK($C21),"",IF( ISBLANK($E21),"",VLOOKUP($C21,'Past Results'!$A$3:$J$8,8,0)+VLOOKUP($D21,'Past Results'!$A$3:$J$8,9,0)+VLOOKUP($E21,'Past Results'!$A$3:$J$8,10,0)))</f>
        <v>30</v>
      </c>
      <c r="J21" s="77">
        <f t="shared" si="2"/>
        <v>149.5</v>
      </c>
      <c r="K21" s="77">
        <f t="shared" si="3"/>
        <v>179.5</v>
      </c>
      <c r="L21" s="14"/>
      <c r="M21" s="52"/>
      <c r="N21" s="52"/>
      <c r="O21" s="52"/>
      <c r="P21" s="9"/>
      <c r="Q21" s="64">
        <f t="shared" si="4"/>
        <v>64.5</v>
      </c>
      <c r="R21" s="64">
        <f t="shared" si="5"/>
        <v>85</v>
      </c>
      <c r="S21" s="64">
        <f t="shared" si="7"/>
        <v>179.5</v>
      </c>
      <c r="T21" s="64">
        <f t="shared" si="8"/>
        <v>149.5</v>
      </c>
      <c r="U21" t="str">
        <f t="shared" si="9"/>
        <v>332</v>
      </c>
      <c r="V21" s="44">
        <f>IF(ISBLANK($C21),"",$W21/'Past Results'!$N$12)</f>
        <v>0.11576354679802955</v>
      </c>
      <c r="W21" s="20">
        <f>IF(ISBLANK($C21),"",'Past Results'!$N$12-$S21)</f>
        <v>23.5</v>
      </c>
      <c r="X21" s="19">
        <f t="shared" si="10"/>
        <v>17</v>
      </c>
      <c r="Y21" s="44">
        <f>IF(ISBLANK($C21),$O$10/'Past Results'!$D$17,$W21/'Past Results'!$D$17)</f>
        <v>0.23499999999999999</v>
      </c>
      <c r="Z21">
        <f t="shared" si="11"/>
        <v>20</v>
      </c>
      <c r="AC21" t="str">
        <f t="shared" si="12"/>
        <v/>
      </c>
      <c r="AD21" t="str">
        <f t="shared" si="13"/>
        <v/>
      </c>
      <c r="AE21">
        <f t="shared" si="13"/>
        <v>1</v>
      </c>
      <c r="AF21" t="str">
        <f t="shared" si="13"/>
        <v/>
      </c>
      <c r="AG21" t="str">
        <f t="shared" si="13"/>
        <v/>
      </c>
      <c r="AH21" t="str">
        <f t="shared" si="13"/>
        <v/>
      </c>
      <c r="AI21" t="str">
        <f t="shared" si="13"/>
        <v/>
      </c>
      <c r="AJ21" t="str">
        <f t="shared" si="13"/>
        <v/>
      </c>
      <c r="AK21" t="str">
        <f t="shared" si="13"/>
        <v/>
      </c>
      <c r="AL21" t="str">
        <f t="shared" si="13"/>
        <v/>
      </c>
      <c r="AM21" t="str">
        <f t="shared" si="13"/>
        <v/>
      </c>
      <c r="AO21" s="19"/>
      <c r="BH21" s="30"/>
    </row>
    <row r="22" spans="1:60" ht="23.25" x14ac:dyDescent="0.35">
      <c r="A22" s="9"/>
      <c r="B22" s="17">
        <f t="shared" si="14"/>
        <v>18</v>
      </c>
      <c r="C22" s="67"/>
      <c r="D22" s="67"/>
      <c r="E22" s="67"/>
      <c r="F22" s="68"/>
      <c r="G22" s="78" t="str">
        <f>IF(ISBLANK($C22),"",IF( ISBLANK($E22),"",VLOOKUP($C22,'Past Results'!$A$3:$J$8,2,0)+VLOOKUP($D22,'Past Results'!$A$3:$J$8,3,0)+VLOOKUP($E22,'Past Results'!$A$3:$J$8,4,0)+$F22))</f>
        <v/>
      </c>
      <c r="H22" s="78" t="str">
        <f>IF(ISBLANK($C22),"",IF( ISBLANK($E22),"",VLOOKUP($C22,'Past Results'!$A$3:$J$8,5,0)+VLOOKUP($D22,'Past Results'!$A$3:$J$8,6,0)+VLOOKUP($E22,'Past Results'!$A$3:$J$8,7,0)-$F22))</f>
        <v/>
      </c>
      <c r="I22" s="78" t="str">
        <f>IF(ISBLANK($C22),"",IF( ISBLANK($E22),"",VLOOKUP($C22,'Past Results'!$A$3:$J$8,8,0)+VLOOKUP($D22,'Past Results'!$A$3:$J$8,9,0)+VLOOKUP($E22,'Past Results'!$A$3:$J$8,10,0)))</f>
        <v/>
      </c>
      <c r="J22" s="78" t="str">
        <f t="shared" si="2"/>
        <v/>
      </c>
      <c r="K22" s="78" t="str">
        <f t="shared" si="3"/>
        <v/>
      </c>
      <c r="L22" s="9"/>
      <c r="M22" s="9"/>
      <c r="N22" s="9"/>
      <c r="O22" s="9"/>
      <c r="P22" s="9"/>
      <c r="Q22" s="64">
        <f t="shared" si="4"/>
        <v>87.264705882352942</v>
      </c>
      <c r="R22" s="64">
        <f t="shared" si="5"/>
        <v>72.411764705882348</v>
      </c>
      <c r="S22" s="64" t="str">
        <f t="shared" si="7"/>
        <v/>
      </c>
      <c r="T22" s="64" t="str">
        <f t="shared" si="8"/>
        <v/>
      </c>
      <c r="U22" t="str">
        <f t="shared" si="9"/>
        <v/>
      </c>
      <c r="V22" s="44" t="str">
        <f>IF(ISBLANK($C22),"",$W22/'Past Results'!$N$12)</f>
        <v/>
      </c>
      <c r="W22" s="20" t="str">
        <f>IF(ISBLANK($C22),"",'Past Results'!$N$12-$S22)</f>
        <v/>
      </c>
      <c r="X22" s="19">
        <f t="shared" si="10"/>
        <v>18</v>
      </c>
      <c r="Y22" s="44">
        <f>IF(ISBLANK($C22),$O$10/'Past Results'!$D$17,$W22/'Past Results'!$D$17)</f>
        <v>0.19</v>
      </c>
      <c r="Z22">
        <f t="shared" si="11"/>
        <v>38.470588235294116</v>
      </c>
      <c r="AC22" t="str">
        <f t="shared" si="12"/>
        <v/>
      </c>
      <c r="AD22" t="str">
        <f t="shared" ref="AD22:AM37" si="15">IF(AND($V22&gt;=AC$3,$V22&lt;AD$3),1,"")</f>
        <v/>
      </c>
      <c r="AE22" t="str">
        <f t="shared" si="15"/>
        <v/>
      </c>
      <c r="AF22" t="str">
        <f t="shared" si="15"/>
        <v/>
      </c>
      <c r="AG22" t="str">
        <f t="shared" si="15"/>
        <v/>
      </c>
      <c r="AH22" t="str">
        <f t="shared" si="15"/>
        <v/>
      </c>
      <c r="AI22" t="str">
        <f t="shared" si="15"/>
        <v/>
      </c>
      <c r="AJ22" t="str">
        <f t="shared" si="15"/>
        <v/>
      </c>
      <c r="AK22" t="str">
        <f t="shared" si="15"/>
        <v/>
      </c>
      <c r="AL22" t="str">
        <f t="shared" si="15"/>
        <v/>
      </c>
      <c r="AM22" t="str">
        <f t="shared" si="15"/>
        <v/>
      </c>
      <c r="AO22" s="19"/>
      <c r="BH22" s="30"/>
    </row>
    <row r="23" spans="1:60" ht="23.25" x14ac:dyDescent="0.35">
      <c r="A23" s="9"/>
      <c r="B23" s="18">
        <f t="shared" si="14"/>
        <v>19</v>
      </c>
      <c r="C23" s="8"/>
      <c r="D23" s="8"/>
      <c r="E23" s="8"/>
      <c r="F23" s="7"/>
      <c r="G23" s="77" t="str">
        <f>IF(ISBLANK($C23),"",IF( ISBLANK($E23),"",VLOOKUP($C23,'Past Results'!$A$3:$J$8,2,0)+VLOOKUP($D23,'Past Results'!$A$3:$J$8,3,0)+VLOOKUP($E23,'Past Results'!$A$3:$J$8,4,0)+$F23))</f>
        <v/>
      </c>
      <c r="H23" s="77" t="str">
        <f>IF(ISBLANK($C23),"",IF( ISBLANK($E23),"",VLOOKUP($C23,'Past Results'!$A$3:$J$8,5,0)+VLOOKUP($D23,'Past Results'!$A$3:$J$8,6,0)+VLOOKUP($E23,'Past Results'!$A$3:$J$8,7,0)-$F23))</f>
        <v/>
      </c>
      <c r="I23" s="77" t="str">
        <f>IF(ISBLANK($C23),"",IF( ISBLANK($E23),"",VLOOKUP($C23,'Past Results'!$A$3:$J$8,8,0)+VLOOKUP($D23,'Past Results'!$A$3:$J$8,9,0)+VLOOKUP($E23,'Past Results'!$A$3:$J$8,10,0)))</f>
        <v/>
      </c>
      <c r="J23" s="77" t="str">
        <f t="shared" si="2"/>
        <v/>
      </c>
      <c r="K23" s="77" t="str">
        <f t="shared" si="3"/>
        <v/>
      </c>
      <c r="L23" s="9"/>
      <c r="M23" s="9"/>
      <c r="N23" s="9"/>
      <c r="O23" s="9"/>
      <c r="P23" s="9"/>
      <c r="Q23" s="64">
        <f t="shared" si="4"/>
        <v>87.264705882352942</v>
      </c>
      <c r="R23" s="64">
        <f t="shared" si="5"/>
        <v>72.411764705882348</v>
      </c>
      <c r="S23" s="64" t="str">
        <f t="shared" si="7"/>
        <v/>
      </c>
      <c r="T23" s="64" t="str">
        <f t="shared" si="8"/>
        <v/>
      </c>
      <c r="U23" t="str">
        <f t="shared" si="9"/>
        <v/>
      </c>
      <c r="V23" s="44" t="str">
        <f>IF(ISBLANK($C23),"",$W23/'Past Results'!$N$12)</f>
        <v/>
      </c>
      <c r="W23" s="20" t="str">
        <f>IF(ISBLANK($C23),"",'Past Results'!$N$12-$S23)</f>
        <v/>
      </c>
      <c r="X23" s="19">
        <f t="shared" si="10"/>
        <v>19</v>
      </c>
      <c r="Y23" s="44">
        <f>IF(ISBLANK($C23),$O$10/'Past Results'!$D$17,$W23/'Past Results'!$D$17)</f>
        <v>0.19</v>
      </c>
      <c r="Z23">
        <f t="shared" si="11"/>
        <v>38.470588235294116</v>
      </c>
      <c r="AC23" t="str">
        <f t="shared" si="12"/>
        <v/>
      </c>
      <c r="AD23" t="str">
        <f t="shared" si="15"/>
        <v/>
      </c>
      <c r="AE23" t="str">
        <f t="shared" si="15"/>
        <v/>
      </c>
      <c r="AF23" t="str">
        <f t="shared" si="15"/>
        <v/>
      </c>
      <c r="AG23" t="str">
        <f t="shared" si="15"/>
        <v/>
      </c>
      <c r="AH23" t="str">
        <f t="shared" si="15"/>
        <v/>
      </c>
      <c r="AI23" t="str">
        <f t="shared" si="15"/>
        <v/>
      </c>
      <c r="AJ23" t="str">
        <f t="shared" si="15"/>
        <v/>
      </c>
      <c r="AK23" t="str">
        <f t="shared" si="15"/>
        <v/>
      </c>
      <c r="AL23" t="str">
        <f t="shared" si="15"/>
        <v/>
      </c>
      <c r="AM23" t="str">
        <f t="shared" si="15"/>
        <v/>
      </c>
      <c r="AO23" s="19"/>
      <c r="BH23" s="30"/>
    </row>
    <row r="24" spans="1:60" ht="23.25" x14ac:dyDescent="0.35">
      <c r="A24" s="9"/>
      <c r="B24" s="17">
        <f t="shared" ref="B24:B39" si="16">+B23+1</f>
        <v>20</v>
      </c>
      <c r="C24" s="67"/>
      <c r="D24" s="67"/>
      <c r="E24" s="67"/>
      <c r="F24" s="68"/>
      <c r="G24" s="78" t="str">
        <f>IF(ISBLANK($C24),"",IF( ISBLANK($E24),"",VLOOKUP($C24,'Past Results'!$A$3:$J$8,2,0)+VLOOKUP($D24,'Past Results'!$A$3:$J$8,3,0)+VLOOKUP($E24,'Past Results'!$A$3:$J$8,4,0)+$F24))</f>
        <v/>
      </c>
      <c r="H24" s="78" t="str">
        <f>IF(ISBLANK($C24),"",IF( ISBLANK($E24),"",VLOOKUP($C24,'Past Results'!$A$3:$J$8,5,0)+VLOOKUP($D24,'Past Results'!$A$3:$J$8,6,0)+VLOOKUP($E24,'Past Results'!$A$3:$J$8,7,0)-$F24))</f>
        <v/>
      </c>
      <c r="I24" s="78" t="str">
        <f>IF(ISBLANK($C24),"",IF( ISBLANK($E24),"",VLOOKUP($C24,'Past Results'!$A$3:$J$8,8,0)+VLOOKUP($D24,'Past Results'!$A$3:$J$8,9,0)+VLOOKUP($E24,'Past Results'!$A$3:$J$8,10,0)))</f>
        <v/>
      </c>
      <c r="J24" s="78" t="str">
        <f t="shared" si="2"/>
        <v/>
      </c>
      <c r="K24" s="78" t="str">
        <f t="shared" si="3"/>
        <v/>
      </c>
      <c r="L24" s="9"/>
      <c r="M24" s="9"/>
      <c r="N24" s="9"/>
      <c r="O24" s="9"/>
      <c r="P24" s="9"/>
      <c r="Q24" s="64">
        <f t="shared" si="4"/>
        <v>87.264705882352942</v>
      </c>
      <c r="R24" s="64">
        <f t="shared" si="5"/>
        <v>72.411764705882348</v>
      </c>
      <c r="S24" s="64" t="str">
        <f t="shared" si="7"/>
        <v/>
      </c>
      <c r="T24" s="64" t="str">
        <f t="shared" si="8"/>
        <v/>
      </c>
      <c r="U24" t="str">
        <f t="shared" si="9"/>
        <v/>
      </c>
      <c r="V24" s="44" t="str">
        <f>IF(ISBLANK($C24),"",$W24/'Past Results'!$N$12)</f>
        <v/>
      </c>
      <c r="W24" s="20" t="str">
        <f>IF(ISBLANK($C24),"",'Past Results'!$N$12-$S24)</f>
        <v/>
      </c>
      <c r="X24" s="19">
        <f t="shared" si="10"/>
        <v>20</v>
      </c>
      <c r="Y24" s="44">
        <f>IF(ISBLANK($C24),$O$10/'Past Results'!$D$17,$W24/'Past Results'!$D$17)</f>
        <v>0.19</v>
      </c>
      <c r="Z24">
        <f t="shared" si="11"/>
        <v>38.470588235294116</v>
      </c>
      <c r="AC24" t="str">
        <f t="shared" si="12"/>
        <v/>
      </c>
      <c r="AD24" t="str">
        <f t="shared" si="15"/>
        <v/>
      </c>
      <c r="AE24" t="str">
        <f t="shared" si="15"/>
        <v/>
      </c>
      <c r="AF24" t="str">
        <f t="shared" si="15"/>
        <v/>
      </c>
      <c r="AG24" t="str">
        <f t="shared" si="15"/>
        <v/>
      </c>
      <c r="AH24" t="str">
        <f t="shared" si="15"/>
        <v/>
      </c>
      <c r="AI24" t="str">
        <f t="shared" si="15"/>
        <v/>
      </c>
      <c r="AJ24" t="str">
        <f t="shared" si="15"/>
        <v/>
      </c>
      <c r="AK24" t="str">
        <f t="shared" si="15"/>
        <v/>
      </c>
      <c r="AL24" t="str">
        <f t="shared" si="15"/>
        <v/>
      </c>
      <c r="AM24" t="str">
        <f t="shared" si="15"/>
        <v/>
      </c>
      <c r="AO24" s="19"/>
      <c r="BH24" s="30"/>
    </row>
    <row r="25" spans="1:60" ht="23.25" x14ac:dyDescent="0.35">
      <c r="A25" s="9"/>
      <c r="B25" s="18">
        <f t="shared" si="16"/>
        <v>21</v>
      </c>
      <c r="C25" s="8"/>
      <c r="D25" s="8"/>
      <c r="E25" s="8"/>
      <c r="F25" s="7"/>
      <c r="G25" s="77" t="str">
        <f>IF(ISBLANK($C25),"",IF( ISBLANK($E25),"",VLOOKUP($C25,'Past Results'!$A$3:$J$8,2,0)+VLOOKUP($D25,'Past Results'!$A$3:$J$8,3,0)+VLOOKUP($E25,'Past Results'!$A$3:$J$8,4,0)+$F25))</f>
        <v/>
      </c>
      <c r="H25" s="77" t="str">
        <f>IF(ISBLANK($C25),"",IF( ISBLANK($E25),"",VLOOKUP($C25,'Past Results'!$A$3:$J$8,5,0)+VLOOKUP($D25,'Past Results'!$A$3:$J$8,6,0)+VLOOKUP($E25,'Past Results'!$A$3:$J$8,7,0)-$F25))</f>
        <v/>
      </c>
      <c r="I25" s="77" t="str">
        <f>IF(ISBLANK($C25),"",IF( ISBLANK($E25),"",VLOOKUP($C25,'Past Results'!$A$3:$J$8,8,0)+VLOOKUP($D25,'Past Results'!$A$3:$J$8,9,0)+VLOOKUP($E25,'Past Results'!$A$3:$J$8,10,0)))</f>
        <v/>
      </c>
      <c r="J25" s="77" t="str">
        <f t="shared" si="2"/>
        <v/>
      </c>
      <c r="K25" s="77" t="str">
        <f t="shared" si="3"/>
        <v/>
      </c>
      <c r="L25" s="9"/>
      <c r="M25" s="9"/>
      <c r="N25" s="9"/>
      <c r="O25" s="9"/>
      <c r="P25" s="9"/>
      <c r="Q25" s="64">
        <f t="shared" si="4"/>
        <v>87.264705882352942</v>
      </c>
      <c r="R25" s="64">
        <f t="shared" si="5"/>
        <v>72.411764705882348</v>
      </c>
      <c r="S25" s="64" t="str">
        <f t="shared" si="7"/>
        <v/>
      </c>
      <c r="T25" s="64" t="str">
        <f t="shared" si="8"/>
        <v/>
      </c>
      <c r="U25" t="str">
        <f t="shared" si="9"/>
        <v/>
      </c>
      <c r="V25" s="44" t="str">
        <f>IF(ISBLANK($C25),"",$W25/'Past Results'!$N$12)</f>
        <v/>
      </c>
      <c r="W25" s="20" t="str">
        <f>IF(ISBLANK($C25),"",'Past Results'!$N$12-$S25)</f>
        <v/>
      </c>
      <c r="X25" s="19">
        <f t="shared" si="10"/>
        <v>21</v>
      </c>
      <c r="Y25" s="44">
        <f>IF(ISBLANK($C25),$O$10/'Past Results'!$D$17,$W25/'Past Results'!$D$17)</f>
        <v>0.19</v>
      </c>
      <c r="Z25">
        <f t="shared" si="11"/>
        <v>38.470588235294116</v>
      </c>
      <c r="AC25" t="str">
        <f t="shared" si="12"/>
        <v/>
      </c>
      <c r="AD25" t="str">
        <f t="shared" si="15"/>
        <v/>
      </c>
      <c r="AE25" t="str">
        <f t="shared" si="15"/>
        <v/>
      </c>
      <c r="AF25" t="str">
        <f t="shared" si="15"/>
        <v/>
      </c>
      <c r="AG25" t="str">
        <f t="shared" si="15"/>
        <v/>
      </c>
      <c r="AH25" t="str">
        <f t="shared" si="15"/>
        <v/>
      </c>
      <c r="AI25" t="str">
        <f t="shared" si="15"/>
        <v/>
      </c>
      <c r="AJ25" t="str">
        <f t="shared" si="15"/>
        <v/>
      </c>
      <c r="AK25" t="str">
        <f t="shared" si="15"/>
        <v/>
      </c>
      <c r="AL25" t="str">
        <f t="shared" si="15"/>
        <v/>
      </c>
      <c r="AM25" t="str">
        <f t="shared" si="15"/>
        <v/>
      </c>
      <c r="AO25" s="19"/>
      <c r="BH25" s="30"/>
    </row>
    <row r="26" spans="1:60" ht="23.25" x14ac:dyDescent="0.35">
      <c r="A26" s="9"/>
      <c r="B26" s="17">
        <f t="shared" si="16"/>
        <v>22</v>
      </c>
      <c r="C26" s="67"/>
      <c r="D26" s="67"/>
      <c r="E26" s="67"/>
      <c r="F26" s="68"/>
      <c r="G26" s="78" t="str">
        <f>IF(ISBLANK($C26),"",IF( ISBLANK($E26),"",VLOOKUP($C26,'Past Results'!$A$3:$J$8,2,0)+VLOOKUP($D26,'Past Results'!$A$3:$J$8,3,0)+VLOOKUP($E26,'Past Results'!$A$3:$J$8,4,0)+$F26))</f>
        <v/>
      </c>
      <c r="H26" s="78" t="str">
        <f>IF(ISBLANK($C26),"",IF( ISBLANK($E26),"",VLOOKUP($C26,'Past Results'!$A$3:$J$8,5,0)+VLOOKUP($D26,'Past Results'!$A$3:$J$8,6,0)+VLOOKUP($E26,'Past Results'!$A$3:$J$8,7,0)-$F26))</f>
        <v/>
      </c>
      <c r="I26" s="78" t="str">
        <f>IF(ISBLANK($C26),"",IF( ISBLANK($E26),"",VLOOKUP($C26,'Past Results'!$A$3:$J$8,8,0)+VLOOKUP($D26,'Past Results'!$A$3:$J$8,9,0)+VLOOKUP($E26,'Past Results'!$A$3:$J$8,10,0)))</f>
        <v/>
      </c>
      <c r="J26" s="78" t="str">
        <f t="shared" si="2"/>
        <v/>
      </c>
      <c r="K26" s="78" t="str">
        <f t="shared" si="3"/>
        <v/>
      </c>
      <c r="L26" s="9"/>
      <c r="M26" s="9"/>
      <c r="N26" s="9"/>
      <c r="O26" s="9"/>
      <c r="P26" s="9"/>
      <c r="Q26" s="64">
        <f t="shared" si="4"/>
        <v>87.264705882352942</v>
      </c>
      <c r="R26" s="64">
        <f t="shared" si="5"/>
        <v>72.411764705882348</v>
      </c>
      <c r="S26" s="64" t="str">
        <f t="shared" si="7"/>
        <v/>
      </c>
      <c r="T26" s="64" t="str">
        <f t="shared" si="8"/>
        <v/>
      </c>
      <c r="U26" t="str">
        <f t="shared" si="9"/>
        <v/>
      </c>
      <c r="V26" s="44" t="str">
        <f>IF(ISBLANK($C26),"",$W26/'Past Results'!$N$12)</f>
        <v/>
      </c>
      <c r="W26" s="20" t="str">
        <f>IF(ISBLANK($C26),"",'Past Results'!$N$12-$S26)</f>
        <v/>
      </c>
      <c r="X26" s="19">
        <f t="shared" si="10"/>
        <v>22</v>
      </c>
      <c r="Y26" s="44">
        <f>IF(ISBLANK($C26),$O$10/'Past Results'!$D$17,$W26/'Past Results'!$D$17)</f>
        <v>0.19</v>
      </c>
      <c r="Z26">
        <f t="shared" si="11"/>
        <v>38.470588235294116</v>
      </c>
      <c r="AC26" t="str">
        <f t="shared" si="12"/>
        <v/>
      </c>
      <c r="AD26" t="str">
        <f t="shared" si="15"/>
        <v/>
      </c>
      <c r="AE26" t="str">
        <f t="shared" si="15"/>
        <v/>
      </c>
      <c r="AF26" t="str">
        <f t="shared" si="15"/>
        <v/>
      </c>
      <c r="AG26" t="str">
        <f t="shared" si="15"/>
        <v/>
      </c>
      <c r="AH26" t="str">
        <f t="shared" si="15"/>
        <v/>
      </c>
      <c r="AI26" t="str">
        <f t="shared" si="15"/>
        <v/>
      </c>
      <c r="AJ26" t="str">
        <f t="shared" si="15"/>
        <v/>
      </c>
      <c r="AK26" t="str">
        <f t="shared" si="15"/>
        <v/>
      </c>
      <c r="AL26" t="str">
        <f t="shared" si="15"/>
        <v/>
      </c>
      <c r="AM26" t="str">
        <f t="shared" si="15"/>
        <v/>
      </c>
      <c r="AO26" s="19"/>
      <c r="BH26" s="30"/>
    </row>
    <row r="27" spans="1:60" ht="23.25" x14ac:dyDescent="0.35">
      <c r="A27" s="9"/>
      <c r="B27" s="18">
        <f t="shared" si="16"/>
        <v>23</v>
      </c>
      <c r="C27" s="8"/>
      <c r="D27" s="8"/>
      <c r="E27" s="8"/>
      <c r="F27" s="7"/>
      <c r="G27" s="77" t="str">
        <f>IF(ISBLANK($C27),"",IF( ISBLANK($E27),"",VLOOKUP($C27,'Past Results'!$A$3:$J$8,2,0)+VLOOKUP($D27,'Past Results'!$A$3:$J$8,3,0)+VLOOKUP($E27,'Past Results'!$A$3:$J$8,4,0)+$F27))</f>
        <v/>
      </c>
      <c r="H27" s="77" t="str">
        <f>IF(ISBLANK($C27),"",IF( ISBLANK($E27),"",VLOOKUP($C27,'Past Results'!$A$3:$J$8,5,0)+VLOOKUP($D27,'Past Results'!$A$3:$J$8,6,0)+VLOOKUP($E27,'Past Results'!$A$3:$J$8,7,0)-$F27))</f>
        <v/>
      </c>
      <c r="I27" s="77" t="str">
        <f>IF(ISBLANK($C27),"",IF( ISBLANK($E27),"",VLOOKUP($C27,'Past Results'!$A$3:$J$8,8,0)+VLOOKUP($D27,'Past Results'!$A$3:$J$8,9,0)+VLOOKUP($E27,'Past Results'!$A$3:$J$8,10,0)))</f>
        <v/>
      </c>
      <c r="J27" s="77" t="str">
        <f t="shared" si="2"/>
        <v/>
      </c>
      <c r="K27" s="77" t="str">
        <f t="shared" si="3"/>
        <v/>
      </c>
      <c r="L27" s="9"/>
      <c r="M27" s="9"/>
      <c r="N27" s="9"/>
      <c r="O27" s="9"/>
      <c r="P27" s="9"/>
      <c r="Q27" s="64">
        <f t="shared" si="4"/>
        <v>87.264705882352942</v>
      </c>
      <c r="R27" s="64">
        <f t="shared" si="5"/>
        <v>72.411764705882348</v>
      </c>
      <c r="S27" s="64" t="str">
        <f t="shared" si="7"/>
        <v/>
      </c>
      <c r="T27" s="64" t="str">
        <f t="shared" si="8"/>
        <v/>
      </c>
      <c r="U27" t="str">
        <f t="shared" si="9"/>
        <v/>
      </c>
      <c r="V27" s="44" t="str">
        <f>IF(ISBLANK($C27),"",$W27/'Past Results'!$N$12)</f>
        <v/>
      </c>
      <c r="W27" s="20" t="str">
        <f>IF(ISBLANK($C27),"",'Past Results'!$N$12-$S27)</f>
        <v/>
      </c>
      <c r="X27" s="19">
        <f t="shared" si="10"/>
        <v>23</v>
      </c>
      <c r="Y27" s="44">
        <f>IF(ISBLANK($C27),$O$10/'Past Results'!$D$17,$W27/'Past Results'!$D$17)</f>
        <v>0.19</v>
      </c>
      <c r="Z27">
        <f t="shared" si="11"/>
        <v>38.470588235294116</v>
      </c>
      <c r="AC27" t="str">
        <f t="shared" si="12"/>
        <v/>
      </c>
      <c r="AD27" t="str">
        <f t="shared" si="15"/>
        <v/>
      </c>
      <c r="AE27" t="str">
        <f t="shared" si="15"/>
        <v/>
      </c>
      <c r="AF27" t="str">
        <f t="shared" si="15"/>
        <v/>
      </c>
      <c r="AG27" t="str">
        <f t="shared" si="15"/>
        <v/>
      </c>
      <c r="AH27" t="str">
        <f t="shared" si="15"/>
        <v/>
      </c>
      <c r="AI27" t="str">
        <f t="shared" si="15"/>
        <v/>
      </c>
      <c r="AJ27" t="str">
        <f t="shared" si="15"/>
        <v/>
      </c>
      <c r="AK27" t="str">
        <f t="shared" si="15"/>
        <v/>
      </c>
      <c r="AL27" t="str">
        <f t="shared" si="15"/>
        <v/>
      </c>
      <c r="AM27" t="str">
        <f t="shared" si="15"/>
        <v/>
      </c>
      <c r="AO27" s="19"/>
      <c r="BH27" s="30"/>
    </row>
    <row r="28" spans="1:60" ht="23.25" x14ac:dyDescent="0.35">
      <c r="A28" s="9"/>
      <c r="B28" s="17">
        <f t="shared" si="16"/>
        <v>24</v>
      </c>
      <c r="C28" s="67"/>
      <c r="D28" s="67"/>
      <c r="E28" s="67"/>
      <c r="F28" s="68"/>
      <c r="G28" s="78" t="str">
        <f>IF(ISBLANK($C28),"",IF( ISBLANK($E28),"",VLOOKUP($C28,'Past Results'!$A$3:$J$8,2,0)+VLOOKUP($D28,'Past Results'!$A$3:$J$8,3,0)+VLOOKUP($E28,'Past Results'!$A$3:$J$8,4,0)+$F28))</f>
        <v/>
      </c>
      <c r="H28" s="78" t="str">
        <f>IF(ISBLANK($C28),"",IF( ISBLANK($E28),"",VLOOKUP($C28,'Past Results'!$A$3:$J$8,5,0)+VLOOKUP($D28,'Past Results'!$A$3:$J$8,6,0)+VLOOKUP($E28,'Past Results'!$A$3:$J$8,7,0)-$F28))</f>
        <v/>
      </c>
      <c r="I28" s="78" t="str">
        <f>IF(ISBLANK($C28),"",IF( ISBLANK($E28),"",VLOOKUP($C28,'Past Results'!$A$3:$J$8,8,0)+VLOOKUP($D28,'Past Results'!$A$3:$J$8,9,0)+VLOOKUP($E28,'Past Results'!$A$3:$J$8,10,0)))</f>
        <v/>
      </c>
      <c r="J28" s="78" t="str">
        <f t="shared" si="2"/>
        <v/>
      </c>
      <c r="K28" s="78" t="str">
        <f t="shared" si="3"/>
        <v/>
      </c>
      <c r="L28" s="9"/>
      <c r="M28" s="9"/>
      <c r="N28" s="9"/>
      <c r="O28" s="9"/>
      <c r="P28" s="9"/>
      <c r="Q28" s="64">
        <f t="shared" si="4"/>
        <v>87.264705882352942</v>
      </c>
      <c r="R28" s="64">
        <f t="shared" si="5"/>
        <v>72.411764705882348</v>
      </c>
      <c r="S28" s="64" t="str">
        <f t="shared" si="7"/>
        <v/>
      </c>
      <c r="T28" s="64" t="str">
        <f t="shared" si="8"/>
        <v/>
      </c>
      <c r="U28" t="str">
        <f t="shared" si="9"/>
        <v/>
      </c>
      <c r="V28" s="44" t="str">
        <f>IF(ISBLANK($C28),"",$W28/'Past Results'!$N$12)</f>
        <v/>
      </c>
      <c r="W28" s="20" t="str">
        <f>IF(ISBLANK($C28),"",'Past Results'!$N$12-$S28)</f>
        <v/>
      </c>
      <c r="X28" s="19">
        <f t="shared" si="10"/>
        <v>24</v>
      </c>
      <c r="Y28" s="44">
        <f>IF(ISBLANK($C28),$O$10/'Past Results'!$D$17,$W28/'Past Results'!$D$17)</f>
        <v>0.19</v>
      </c>
      <c r="Z28">
        <f t="shared" si="11"/>
        <v>38.470588235294116</v>
      </c>
      <c r="AC28" t="str">
        <f t="shared" si="12"/>
        <v/>
      </c>
      <c r="AD28" t="str">
        <f t="shared" si="15"/>
        <v/>
      </c>
      <c r="AE28" t="str">
        <f t="shared" si="15"/>
        <v/>
      </c>
      <c r="AF28" t="str">
        <f t="shared" si="15"/>
        <v/>
      </c>
      <c r="AG28" t="str">
        <f t="shared" si="15"/>
        <v/>
      </c>
      <c r="AH28" t="str">
        <f t="shared" si="15"/>
        <v/>
      </c>
      <c r="AI28" t="str">
        <f t="shared" si="15"/>
        <v/>
      </c>
      <c r="AJ28" t="str">
        <f t="shared" si="15"/>
        <v/>
      </c>
      <c r="AK28" t="str">
        <f t="shared" si="15"/>
        <v/>
      </c>
      <c r="AL28" t="str">
        <f t="shared" si="15"/>
        <v/>
      </c>
      <c r="AM28" t="str">
        <f t="shared" si="15"/>
        <v/>
      </c>
      <c r="AO28" s="19"/>
      <c r="BH28" s="30"/>
    </row>
    <row r="29" spans="1:60" ht="23.25" x14ac:dyDescent="0.35">
      <c r="A29" s="9"/>
      <c r="B29" s="18">
        <f t="shared" si="16"/>
        <v>25</v>
      </c>
      <c r="C29" s="8"/>
      <c r="D29" s="8"/>
      <c r="E29" s="8"/>
      <c r="F29" s="7"/>
      <c r="G29" s="77" t="str">
        <f>IF(ISBLANK($C29),"",IF( ISBLANK($E29),"",VLOOKUP($C29,'Past Results'!$A$3:$J$8,2,0)+VLOOKUP($D29,'Past Results'!$A$3:$J$8,3,0)+VLOOKUP($E29,'Past Results'!$A$3:$J$8,4,0)+$F29))</f>
        <v/>
      </c>
      <c r="H29" s="77" t="str">
        <f>IF(ISBLANK($C29),"",IF( ISBLANK($E29),"",VLOOKUP($C29,'Past Results'!$A$3:$J$8,5,0)+VLOOKUP($D29,'Past Results'!$A$3:$J$8,6,0)+VLOOKUP($E29,'Past Results'!$A$3:$J$8,7,0)-$F29))</f>
        <v/>
      </c>
      <c r="I29" s="77" t="str">
        <f>IF(ISBLANK($C29),"",IF( ISBLANK($E29),"",VLOOKUP($C29,'Past Results'!$A$3:$J$8,8,0)+VLOOKUP($D29,'Past Results'!$A$3:$J$8,9,0)+VLOOKUP($E29,'Past Results'!$A$3:$J$8,10,0)))</f>
        <v/>
      </c>
      <c r="J29" s="77" t="str">
        <f t="shared" si="2"/>
        <v/>
      </c>
      <c r="K29" s="77" t="str">
        <f t="shared" si="3"/>
        <v/>
      </c>
      <c r="L29" s="9"/>
      <c r="M29" s="9"/>
      <c r="N29" s="9"/>
      <c r="O29" s="9"/>
      <c r="P29" s="9"/>
      <c r="Q29" s="64">
        <f t="shared" si="4"/>
        <v>87.264705882352942</v>
      </c>
      <c r="R29" s="64">
        <f t="shared" si="5"/>
        <v>72.411764705882348</v>
      </c>
      <c r="S29" s="64" t="str">
        <f t="shared" si="7"/>
        <v/>
      </c>
      <c r="T29" s="64" t="str">
        <f t="shared" si="8"/>
        <v/>
      </c>
      <c r="U29" t="str">
        <f t="shared" si="9"/>
        <v/>
      </c>
      <c r="V29" s="44" t="str">
        <f>IF(ISBLANK($C29),"",$W29/'Past Results'!$N$12)</f>
        <v/>
      </c>
      <c r="W29" s="20" t="str">
        <f>IF(ISBLANK($C29),"",'Past Results'!$N$12-$S29)</f>
        <v/>
      </c>
      <c r="X29" s="19">
        <f t="shared" si="10"/>
        <v>25</v>
      </c>
      <c r="Y29" s="44">
        <f>IF(ISBLANK($C29),$O$10/'Past Results'!$D$17,$W29/'Past Results'!$D$17)</f>
        <v>0.19</v>
      </c>
      <c r="Z29">
        <f t="shared" si="11"/>
        <v>38.470588235294116</v>
      </c>
      <c r="AC29" t="str">
        <f t="shared" si="12"/>
        <v/>
      </c>
      <c r="AD29" t="str">
        <f t="shared" si="15"/>
        <v/>
      </c>
      <c r="AE29" t="str">
        <f t="shared" si="15"/>
        <v/>
      </c>
      <c r="AF29" t="str">
        <f t="shared" si="15"/>
        <v/>
      </c>
      <c r="AG29" t="str">
        <f t="shared" si="15"/>
        <v/>
      </c>
      <c r="AH29" t="str">
        <f t="shared" si="15"/>
        <v/>
      </c>
      <c r="AI29" t="str">
        <f t="shared" si="15"/>
        <v/>
      </c>
      <c r="AJ29" t="str">
        <f t="shared" si="15"/>
        <v/>
      </c>
      <c r="AK29" t="str">
        <f t="shared" si="15"/>
        <v/>
      </c>
      <c r="AL29" t="str">
        <f t="shared" si="15"/>
        <v/>
      </c>
      <c r="AM29" t="str">
        <f t="shared" si="15"/>
        <v/>
      </c>
      <c r="AO29" s="19"/>
    </row>
    <row r="30" spans="1:60" ht="23.25" x14ac:dyDescent="0.35">
      <c r="A30" s="9"/>
      <c r="B30" s="17">
        <f t="shared" si="16"/>
        <v>26</v>
      </c>
      <c r="C30" s="67"/>
      <c r="D30" s="67"/>
      <c r="E30" s="67"/>
      <c r="F30" s="68"/>
      <c r="G30" s="78" t="str">
        <f>IF(ISBLANK($C30),"",IF( ISBLANK($E30),"",VLOOKUP($C30,'Past Results'!$A$3:$J$8,2,0)+VLOOKUP($D30,'Past Results'!$A$3:$J$8,3,0)+VLOOKUP($E30,'Past Results'!$A$3:$J$8,4,0)+$F30))</f>
        <v/>
      </c>
      <c r="H30" s="78" t="str">
        <f>IF(ISBLANK($C30),"",IF( ISBLANK($E30),"",VLOOKUP($C30,'Past Results'!$A$3:$J$8,5,0)+VLOOKUP($D30,'Past Results'!$A$3:$J$8,6,0)+VLOOKUP($E30,'Past Results'!$A$3:$J$8,7,0)-$F30))</f>
        <v/>
      </c>
      <c r="I30" s="78" t="str">
        <f>IF(ISBLANK($C30),"",IF( ISBLANK($E30),"",VLOOKUP($C30,'Past Results'!$A$3:$J$8,8,0)+VLOOKUP($D30,'Past Results'!$A$3:$J$8,9,0)+VLOOKUP($E30,'Past Results'!$A$3:$J$8,10,0)))</f>
        <v/>
      </c>
      <c r="J30" s="78" t="str">
        <f t="shared" si="2"/>
        <v/>
      </c>
      <c r="K30" s="78" t="str">
        <f t="shared" si="3"/>
        <v/>
      </c>
      <c r="L30" s="9"/>
      <c r="M30" s="9"/>
      <c r="N30" s="9"/>
      <c r="O30" s="9"/>
      <c r="P30" s="9"/>
      <c r="Q30" s="64">
        <f t="shared" si="4"/>
        <v>87.264705882352942</v>
      </c>
      <c r="R30" s="64">
        <f t="shared" si="5"/>
        <v>72.411764705882348</v>
      </c>
      <c r="S30" s="64" t="str">
        <f t="shared" si="7"/>
        <v/>
      </c>
      <c r="T30" s="64" t="str">
        <f t="shared" si="8"/>
        <v/>
      </c>
      <c r="U30" t="str">
        <f t="shared" si="9"/>
        <v/>
      </c>
      <c r="V30" s="44" t="str">
        <f>IF(ISBLANK($C30),"",$W30/'Past Results'!$N$12)</f>
        <v/>
      </c>
      <c r="W30" s="20" t="str">
        <f>IF(ISBLANK($C30),"",'Past Results'!$N$12-$S30)</f>
        <v/>
      </c>
      <c r="X30" s="19">
        <f t="shared" si="10"/>
        <v>26</v>
      </c>
      <c r="Y30" s="44">
        <f>IF(ISBLANK($C30),$O$10/'Past Results'!$D$17,$W30/'Past Results'!$D$17)</f>
        <v>0.19</v>
      </c>
      <c r="Z30">
        <f t="shared" si="11"/>
        <v>38.470588235294116</v>
      </c>
      <c r="AC30" t="str">
        <f t="shared" si="12"/>
        <v/>
      </c>
      <c r="AD30" t="str">
        <f t="shared" si="15"/>
        <v/>
      </c>
      <c r="AE30" t="str">
        <f t="shared" si="15"/>
        <v/>
      </c>
      <c r="AF30" t="str">
        <f t="shared" si="15"/>
        <v/>
      </c>
      <c r="AG30" t="str">
        <f t="shared" si="15"/>
        <v/>
      </c>
      <c r="AH30" t="str">
        <f t="shared" si="15"/>
        <v/>
      </c>
      <c r="AI30" t="str">
        <f t="shared" si="15"/>
        <v/>
      </c>
      <c r="AJ30" t="str">
        <f t="shared" si="15"/>
        <v/>
      </c>
      <c r="AK30" t="str">
        <f t="shared" si="15"/>
        <v/>
      </c>
      <c r="AL30" t="str">
        <f t="shared" si="15"/>
        <v/>
      </c>
      <c r="AM30" t="str">
        <f t="shared" si="15"/>
        <v/>
      </c>
      <c r="AO30" s="19"/>
    </row>
    <row r="31" spans="1:60" ht="23.25" x14ac:dyDescent="0.35">
      <c r="A31" s="9"/>
      <c r="B31" s="18">
        <f t="shared" si="16"/>
        <v>27</v>
      </c>
      <c r="C31" s="8"/>
      <c r="D31" s="8"/>
      <c r="E31" s="8"/>
      <c r="F31" s="7"/>
      <c r="G31" s="77" t="str">
        <f>IF(ISBLANK($C31),"",IF( ISBLANK($E31),"",VLOOKUP($C31,'Past Results'!$A$3:$J$8,2,0)+VLOOKUP($D31,'Past Results'!$A$3:$J$8,3,0)+VLOOKUP($E31,'Past Results'!$A$3:$J$8,4,0)+$F31))</f>
        <v/>
      </c>
      <c r="H31" s="77" t="str">
        <f>IF(ISBLANK($C31),"",IF( ISBLANK($E31),"",VLOOKUP($C31,'Past Results'!$A$3:$J$8,5,0)+VLOOKUP($D31,'Past Results'!$A$3:$J$8,6,0)+VLOOKUP($E31,'Past Results'!$A$3:$J$8,7,0)-$F31))</f>
        <v/>
      </c>
      <c r="I31" s="77" t="str">
        <f>IF(ISBLANK($C31),"",IF( ISBLANK($E31),"",VLOOKUP($C31,'Past Results'!$A$3:$J$8,8,0)+VLOOKUP($D31,'Past Results'!$A$3:$J$8,9,0)+VLOOKUP($E31,'Past Results'!$A$3:$J$8,10,0)))</f>
        <v/>
      </c>
      <c r="J31" s="77" t="str">
        <f t="shared" si="2"/>
        <v/>
      </c>
      <c r="K31" s="77" t="str">
        <f t="shared" si="3"/>
        <v/>
      </c>
      <c r="L31" s="9"/>
      <c r="M31" s="9"/>
      <c r="N31" s="9"/>
      <c r="O31" s="9"/>
      <c r="P31" s="9"/>
      <c r="Q31" s="64">
        <f t="shared" si="4"/>
        <v>87.264705882352942</v>
      </c>
      <c r="R31" s="64">
        <f t="shared" si="5"/>
        <v>72.411764705882348</v>
      </c>
      <c r="S31" s="64" t="str">
        <f t="shared" si="7"/>
        <v/>
      </c>
      <c r="T31" s="64" t="str">
        <f t="shared" si="8"/>
        <v/>
      </c>
      <c r="U31" t="str">
        <f t="shared" si="9"/>
        <v/>
      </c>
      <c r="V31" s="44" t="str">
        <f>IF(ISBLANK($C31),"",$W31/'Past Results'!$N$12)</f>
        <v/>
      </c>
      <c r="W31" s="20" t="str">
        <f>IF(ISBLANK($C31),"",'Past Results'!$N$12-$S31)</f>
        <v/>
      </c>
      <c r="X31" s="19">
        <f t="shared" si="10"/>
        <v>27</v>
      </c>
      <c r="Y31" s="44">
        <f>IF(ISBLANK($C31),$O$10/'Past Results'!$D$17,$W31/'Past Results'!$D$17)</f>
        <v>0.19</v>
      </c>
      <c r="Z31">
        <f t="shared" si="11"/>
        <v>38.470588235294116</v>
      </c>
      <c r="AC31" t="str">
        <f t="shared" si="12"/>
        <v/>
      </c>
      <c r="AD31" t="str">
        <f t="shared" si="15"/>
        <v/>
      </c>
      <c r="AE31" t="str">
        <f t="shared" si="15"/>
        <v/>
      </c>
      <c r="AF31" t="str">
        <f t="shared" si="15"/>
        <v/>
      </c>
      <c r="AG31" t="str">
        <f t="shared" si="15"/>
        <v/>
      </c>
      <c r="AH31" t="str">
        <f t="shared" si="15"/>
        <v/>
      </c>
      <c r="AI31" t="str">
        <f t="shared" si="15"/>
        <v/>
      </c>
      <c r="AJ31" t="str">
        <f t="shared" si="15"/>
        <v/>
      </c>
      <c r="AK31" t="str">
        <f t="shared" si="15"/>
        <v/>
      </c>
      <c r="AL31" t="str">
        <f t="shared" si="15"/>
        <v/>
      </c>
      <c r="AM31" t="str">
        <f t="shared" si="15"/>
        <v/>
      </c>
      <c r="AO31" s="19"/>
    </row>
    <row r="32" spans="1:60" ht="23.25" x14ac:dyDescent="0.35">
      <c r="A32" s="9"/>
      <c r="B32" s="17">
        <f t="shared" si="16"/>
        <v>28</v>
      </c>
      <c r="C32" s="67"/>
      <c r="D32" s="67"/>
      <c r="E32" s="67"/>
      <c r="F32" s="68"/>
      <c r="G32" s="78" t="str">
        <f>IF(ISBLANK($C32),"",IF( ISBLANK($E32),"",VLOOKUP($C32,'Past Results'!$A$3:$J$8,2,0)+VLOOKUP($D32,'Past Results'!$A$3:$J$8,3,0)+VLOOKUP($E32,'Past Results'!$A$3:$J$8,4,0)+$F32))</f>
        <v/>
      </c>
      <c r="H32" s="78" t="str">
        <f>IF(ISBLANK($C32),"",IF( ISBLANK($E32),"",VLOOKUP($C32,'Past Results'!$A$3:$J$8,5,0)+VLOOKUP($D32,'Past Results'!$A$3:$J$8,6,0)+VLOOKUP($E32,'Past Results'!$A$3:$J$8,7,0)-$F32))</f>
        <v/>
      </c>
      <c r="I32" s="78" t="str">
        <f>IF(ISBLANK($C32),"",IF( ISBLANK($E32),"",VLOOKUP($C32,'Past Results'!$A$3:$J$8,8,0)+VLOOKUP($D32,'Past Results'!$A$3:$J$8,9,0)+VLOOKUP($E32,'Past Results'!$A$3:$J$8,10,0)))</f>
        <v/>
      </c>
      <c r="J32" s="78" t="str">
        <f t="shared" si="2"/>
        <v/>
      </c>
      <c r="K32" s="78" t="str">
        <f t="shared" si="3"/>
        <v/>
      </c>
      <c r="L32" s="9"/>
      <c r="M32" s="9"/>
      <c r="N32" s="9"/>
      <c r="O32" s="9"/>
      <c r="P32" s="9"/>
      <c r="Q32" s="64">
        <f t="shared" si="4"/>
        <v>87.264705882352942</v>
      </c>
      <c r="R32" s="64">
        <f t="shared" si="5"/>
        <v>72.411764705882348</v>
      </c>
      <c r="S32" s="64" t="str">
        <f t="shared" si="7"/>
        <v/>
      </c>
      <c r="T32" s="64" t="str">
        <f t="shared" si="8"/>
        <v/>
      </c>
      <c r="U32" t="str">
        <f t="shared" si="9"/>
        <v/>
      </c>
      <c r="V32" s="44" t="str">
        <f>IF(ISBLANK($C32),"",$W32/'Past Results'!$N$12)</f>
        <v/>
      </c>
      <c r="W32" s="20" t="str">
        <f>IF(ISBLANK($C32),"",'Past Results'!$N$12-$S32)</f>
        <v/>
      </c>
      <c r="X32" s="19">
        <f t="shared" si="10"/>
        <v>28</v>
      </c>
      <c r="Y32" s="44">
        <f>IF(ISBLANK($C32),$O$10/'Past Results'!$D$17,$W32/'Past Results'!$D$17)</f>
        <v>0.19</v>
      </c>
      <c r="Z32">
        <f t="shared" si="11"/>
        <v>38.470588235294116</v>
      </c>
      <c r="AC32" t="str">
        <f t="shared" si="12"/>
        <v/>
      </c>
      <c r="AD32" t="str">
        <f t="shared" si="15"/>
        <v/>
      </c>
      <c r="AE32" t="str">
        <f t="shared" si="15"/>
        <v/>
      </c>
      <c r="AF32" t="str">
        <f t="shared" si="15"/>
        <v/>
      </c>
      <c r="AG32" t="str">
        <f t="shared" si="15"/>
        <v/>
      </c>
      <c r="AH32" t="str">
        <f t="shared" si="15"/>
        <v/>
      </c>
      <c r="AI32" t="str">
        <f t="shared" si="15"/>
        <v/>
      </c>
      <c r="AJ32" t="str">
        <f t="shared" si="15"/>
        <v/>
      </c>
      <c r="AK32" t="str">
        <f t="shared" si="15"/>
        <v/>
      </c>
      <c r="AL32" t="str">
        <f t="shared" si="15"/>
        <v/>
      </c>
      <c r="AM32" t="str">
        <f t="shared" si="15"/>
        <v/>
      </c>
      <c r="AO32" s="19"/>
    </row>
    <row r="33" spans="1:41" ht="23.25" x14ac:dyDescent="0.35">
      <c r="A33" s="9"/>
      <c r="B33" s="18">
        <f t="shared" si="16"/>
        <v>29</v>
      </c>
      <c r="C33" s="8"/>
      <c r="D33" s="8"/>
      <c r="E33" s="8"/>
      <c r="F33" s="7"/>
      <c r="G33" s="77" t="str">
        <f>IF(ISBLANK($C33),"",IF( ISBLANK($E33),"",VLOOKUP($C33,'Past Results'!$A$3:$J$8,2,0)+VLOOKUP($D33,'Past Results'!$A$3:$J$8,3,0)+VLOOKUP($E33,'Past Results'!$A$3:$J$8,4,0)+$F33))</f>
        <v/>
      </c>
      <c r="H33" s="77" t="str">
        <f>IF(ISBLANK($C33),"",IF( ISBLANK($E33),"",VLOOKUP($C33,'Past Results'!$A$3:$J$8,5,0)+VLOOKUP($D33,'Past Results'!$A$3:$J$8,6,0)+VLOOKUP($E33,'Past Results'!$A$3:$J$8,7,0)-$F33))</f>
        <v/>
      </c>
      <c r="I33" s="77" t="str">
        <f>IF(ISBLANK($C33),"",IF( ISBLANK($E33),"",VLOOKUP($C33,'Past Results'!$A$3:$J$8,8,0)+VLOOKUP($D33,'Past Results'!$A$3:$J$8,9,0)+VLOOKUP($E33,'Past Results'!$A$3:$J$8,10,0)))</f>
        <v/>
      </c>
      <c r="J33" s="77" t="str">
        <f t="shared" si="2"/>
        <v/>
      </c>
      <c r="K33" s="77" t="str">
        <f t="shared" si="3"/>
        <v/>
      </c>
      <c r="L33" s="9"/>
      <c r="M33" s="9"/>
      <c r="N33" s="9"/>
      <c r="O33" s="9"/>
      <c r="P33" s="9"/>
      <c r="Q33" s="64">
        <f t="shared" si="4"/>
        <v>87.264705882352942</v>
      </c>
      <c r="R33" s="64">
        <f t="shared" si="5"/>
        <v>72.411764705882348</v>
      </c>
      <c r="S33" s="64" t="str">
        <f t="shared" si="7"/>
        <v/>
      </c>
      <c r="T33" s="64" t="str">
        <f t="shared" si="8"/>
        <v/>
      </c>
      <c r="U33" t="str">
        <f t="shared" si="9"/>
        <v/>
      </c>
      <c r="V33" s="44" t="str">
        <f>IF(ISBLANK($C33),"",$W33/'Past Results'!$N$12)</f>
        <v/>
      </c>
      <c r="W33" s="20" t="str">
        <f>IF(ISBLANK($C33),"",'Past Results'!$N$12-$S33)</f>
        <v/>
      </c>
      <c r="X33" s="19">
        <f t="shared" si="10"/>
        <v>29</v>
      </c>
      <c r="Y33" s="44">
        <f>IF(ISBLANK($C33),$O$10/'Past Results'!$D$17,$W33/'Past Results'!$D$17)</f>
        <v>0.19</v>
      </c>
      <c r="Z33">
        <f t="shared" si="11"/>
        <v>38.470588235294116</v>
      </c>
      <c r="AC33" t="str">
        <f t="shared" si="12"/>
        <v/>
      </c>
      <c r="AD33" t="str">
        <f t="shared" si="15"/>
        <v/>
      </c>
      <c r="AE33" t="str">
        <f t="shared" si="15"/>
        <v/>
      </c>
      <c r="AF33" t="str">
        <f t="shared" si="15"/>
        <v/>
      </c>
      <c r="AG33" t="str">
        <f t="shared" si="15"/>
        <v/>
      </c>
      <c r="AH33" t="str">
        <f t="shared" si="15"/>
        <v/>
      </c>
      <c r="AI33" t="str">
        <f t="shared" si="15"/>
        <v/>
      </c>
      <c r="AJ33" t="str">
        <f t="shared" si="15"/>
        <v/>
      </c>
      <c r="AK33" t="str">
        <f t="shared" si="15"/>
        <v/>
      </c>
      <c r="AL33" t="str">
        <f t="shared" si="15"/>
        <v/>
      </c>
      <c r="AM33" t="str">
        <f t="shared" si="15"/>
        <v/>
      </c>
      <c r="AO33" s="19"/>
    </row>
    <row r="34" spans="1:41" ht="23.25" x14ac:dyDescent="0.35">
      <c r="A34" s="9"/>
      <c r="B34" s="17">
        <f t="shared" si="16"/>
        <v>30</v>
      </c>
      <c r="C34" s="67"/>
      <c r="D34" s="67"/>
      <c r="E34" s="67"/>
      <c r="F34" s="68"/>
      <c r="G34" s="78" t="str">
        <f>IF(ISBLANK($C34),"",IF( ISBLANK($E34),"",VLOOKUP($C34,'Past Results'!$A$3:$J$8,2,0)+VLOOKUP($D34,'Past Results'!$A$3:$J$8,3,0)+VLOOKUP($E34,'Past Results'!$A$3:$J$8,4,0)+$F34))</f>
        <v/>
      </c>
      <c r="H34" s="78" t="str">
        <f>IF(ISBLANK($C34),"",IF( ISBLANK($E34),"",VLOOKUP($C34,'Past Results'!$A$3:$J$8,5,0)+VLOOKUP($D34,'Past Results'!$A$3:$J$8,6,0)+VLOOKUP($E34,'Past Results'!$A$3:$J$8,7,0)-$F34))</f>
        <v/>
      </c>
      <c r="I34" s="78" t="str">
        <f>IF(ISBLANK($C34),"",IF( ISBLANK($E34),"",VLOOKUP($C34,'Past Results'!$A$3:$J$8,8,0)+VLOOKUP($D34,'Past Results'!$A$3:$J$8,9,0)+VLOOKUP($E34,'Past Results'!$A$3:$J$8,10,0)))</f>
        <v/>
      </c>
      <c r="J34" s="78" t="str">
        <f t="shared" si="2"/>
        <v/>
      </c>
      <c r="K34" s="78" t="str">
        <f t="shared" si="3"/>
        <v/>
      </c>
      <c r="L34" s="9"/>
      <c r="M34" s="9"/>
      <c r="N34" s="9"/>
      <c r="O34" s="9"/>
      <c r="P34" s="9"/>
      <c r="Q34" s="64">
        <f t="shared" si="4"/>
        <v>87.264705882352942</v>
      </c>
      <c r="R34" s="64">
        <f t="shared" si="5"/>
        <v>72.411764705882348</v>
      </c>
      <c r="S34" s="64" t="str">
        <f t="shared" si="7"/>
        <v/>
      </c>
      <c r="T34" s="64" t="str">
        <f t="shared" si="8"/>
        <v/>
      </c>
      <c r="U34" t="str">
        <f t="shared" si="9"/>
        <v/>
      </c>
      <c r="V34" s="44" t="str">
        <f>IF(ISBLANK($C34),"",$W34/'Past Results'!$N$12)</f>
        <v/>
      </c>
      <c r="W34" s="20" t="str">
        <f>IF(ISBLANK($C34),"",'Past Results'!$N$12-$S34)</f>
        <v/>
      </c>
      <c r="X34" s="19">
        <f t="shared" si="10"/>
        <v>30</v>
      </c>
      <c r="Y34" s="44">
        <f>IF(ISBLANK($C34),$O$10/'Past Results'!$D$17,$W34/'Past Results'!$D$17)</f>
        <v>0.19</v>
      </c>
      <c r="Z34">
        <f t="shared" si="11"/>
        <v>38.470588235294116</v>
      </c>
      <c r="AC34" t="str">
        <f t="shared" si="12"/>
        <v/>
      </c>
      <c r="AD34" t="str">
        <f t="shared" si="15"/>
        <v/>
      </c>
      <c r="AE34" t="str">
        <f t="shared" si="15"/>
        <v/>
      </c>
      <c r="AF34" t="str">
        <f t="shared" si="15"/>
        <v/>
      </c>
      <c r="AG34" t="str">
        <f t="shared" si="15"/>
        <v/>
      </c>
      <c r="AH34" t="str">
        <f t="shared" si="15"/>
        <v/>
      </c>
      <c r="AI34" t="str">
        <f t="shared" si="15"/>
        <v/>
      </c>
      <c r="AJ34" t="str">
        <f t="shared" si="15"/>
        <v/>
      </c>
      <c r="AK34" t="str">
        <f t="shared" si="15"/>
        <v/>
      </c>
      <c r="AL34" t="str">
        <f t="shared" si="15"/>
        <v/>
      </c>
      <c r="AM34" t="str">
        <f t="shared" si="15"/>
        <v/>
      </c>
      <c r="AO34" s="19"/>
    </row>
    <row r="35" spans="1:41" ht="23.25" x14ac:dyDescent="0.35">
      <c r="A35" s="9"/>
      <c r="B35" s="18">
        <f t="shared" si="16"/>
        <v>31</v>
      </c>
      <c r="C35" s="8"/>
      <c r="D35" s="8"/>
      <c r="E35" s="8"/>
      <c r="F35" s="7"/>
      <c r="G35" s="77" t="str">
        <f>IF(ISBLANK($C35),"",IF( ISBLANK($E35),"",VLOOKUP($C35,'Past Results'!$A$3:$J$8,2,0)+VLOOKUP($D35,'Past Results'!$A$3:$J$8,3,0)+VLOOKUP($E35,'Past Results'!$A$3:$J$8,4,0)+$F35))</f>
        <v/>
      </c>
      <c r="H35" s="77" t="str">
        <f>IF(ISBLANK($C35),"",IF( ISBLANK($E35),"",VLOOKUP($C35,'Past Results'!$A$3:$J$8,5,0)+VLOOKUP($D35,'Past Results'!$A$3:$J$8,6,0)+VLOOKUP($E35,'Past Results'!$A$3:$J$8,7,0)-$F35))</f>
        <v/>
      </c>
      <c r="I35" s="77" t="str">
        <f>IF(ISBLANK($C35),"",IF( ISBLANK($E35),"",VLOOKUP($C35,'Past Results'!$A$3:$J$8,8,0)+VLOOKUP($D35,'Past Results'!$A$3:$J$8,9,0)+VLOOKUP($E35,'Past Results'!$A$3:$J$8,10,0)))</f>
        <v/>
      </c>
      <c r="J35" s="77" t="str">
        <f t="shared" si="2"/>
        <v/>
      </c>
      <c r="K35" s="77" t="str">
        <f t="shared" si="3"/>
        <v/>
      </c>
      <c r="L35" s="9"/>
      <c r="M35" s="9"/>
      <c r="N35" s="9"/>
      <c r="O35" s="9"/>
      <c r="P35" s="9"/>
      <c r="Q35" s="64">
        <f t="shared" si="4"/>
        <v>87.264705882352942</v>
      </c>
      <c r="R35" s="64">
        <f t="shared" si="5"/>
        <v>72.411764705882348</v>
      </c>
      <c r="S35" s="64" t="str">
        <f t="shared" si="7"/>
        <v/>
      </c>
      <c r="T35" s="64" t="str">
        <f t="shared" si="8"/>
        <v/>
      </c>
      <c r="U35" t="str">
        <f t="shared" si="9"/>
        <v/>
      </c>
      <c r="V35" s="44" t="str">
        <f>IF(ISBLANK($C35),"",$W35/'Past Results'!$N$12)</f>
        <v/>
      </c>
      <c r="W35" s="20" t="str">
        <f>IF(ISBLANK($C35),"",'Past Results'!$N$12-$S35)</f>
        <v/>
      </c>
      <c r="X35" s="19">
        <f t="shared" si="10"/>
        <v>31</v>
      </c>
      <c r="Y35" s="44">
        <f>IF(ISBLANK($C35),$O$10/'Past Results'!$D$17,$W35/'Past Results'!$D$17)</f>
        <v>0.19</v>
      </c>
      <c r="Z35">
        <f t="shared" si="11"/>
        <v>38.470588235294116</v>
      </c>
      <c r="AC35" t="str">
        <f t="shared" si="12"/>
        <v/>
      </c>
      <c r="AD35" t="str">
        <f t="shared" si="15"/>
        <v/>
      </c>
      <c r="AE35" t="str">
        <f t="shared" si="15"/>
        <v/>
      </c>
      <c r="AF35" t="str">
        <f t="shared" si="15"/>
        <v/>
      </c>
      <c r="AG35" t="str">
        <f t="shared" si="15"/>
        <v/>
      </c>
      <c r="AH35" t="str">
        <f t="shared" si="15"/>
        <v/>
      </c>
      <c r="AI35" t="str">
        <f t="shared" si="15"/>
        <v/>
      </c>
      <c r="AJ35" t="str">
        <f t="shared" si="15"/>
        <v/>
      </c>
      <c r="AK35" t="str">
        <f t="shared" si="15"/>
        <v/>
      </c>
      <c r="AL35" t="str">
        <f t="shared" si="15"/>
        <v/>
      </c>
      <c r="AM35" t="str">
        <f t="shared" si="15"/>
        <v/>
      </c>
      <c r="AO35" s="19"/>
    </row>
    <row r="36" spans="1:41" ht="23.25" x14ac:dyDescent="0.35">
      <c r="A36" s="9"/>
      <c r="B36" s="17">
        <f t="shared" si="16"/>
        <v>32</v>
      </c>
      <c r="C36" s="67"/>
      <c r="D36" s="67"/>
      <c r="E36" s="67"/>
      <c r="F36" s="68"/>
      <c r="G36" s="78" t="str">
        <f>IF(ISBLANK($C36),"",IF( ISBLANK($E36),"",VLOOKUP($C36,'Past Results'!$A$3:$J$8,2,0)+VLOOKUP($D36,'Past Results'!$A$3:$J$8,3,0)+VLOOKUP($E36,'Past Results'!$A$3:$J$8,4,0)+$F36))</f>
        <v/>
      </c>
      <c r="H36" s="78" t="str">
        <f>IF(ISBLANK($C36),"",IF( ISBLANK($E36),"",VLOOKUP($C36,'Past Results'!$A$3:$J$8,5,0)+VLOOKUP($D36,'Past Results'!$A$3:$J$8,6,0)+VLOOKUP($E36,'Past Results'!$A$3:$J$8,7,0)-$F36))</f>
        <v/>
      </c>
      <c r="I36" s="78" t="str">
        <f>IF(ISBLANK($C36),"",IF( ISBLANK($E36),"",VLOOKUP($C36,'Past Results'!$A$3:$J$8,8,0)+VLOOKUP($D36,'Past Results'!$A$3:$J$8,9,0)+VLOOKUP($E36,'Past Results'!$A$3:$J$8,10,0)))</f>
        <v/>
      </c>
      <c r="J36" s="78" t="str">
        <f t="shared" si="2"/>
        <v/>
      </c>
      <c r="K36" s="78" t="str">
        <f t="shared" si="3"/>
        <v/>
      </c>
      <c r="L36" s="9"/>
      <c r="M36" s="9"/>
      <c r="N36" s="9"/>
      <c r="O36" s="9"/>
      <c r="P36" s="9"/>
      <c r="Q36" s="64">
        <f t="shared" si="4"/>
        <v>87.264705882352942</v>
      </c>
      <c r="R36" s="64">
        <f t="shared" si="5"/>
        <v>72.411764705882348</v>
      </c>
      <c r="S36" s="64" t="str">
        <f t="shared" si="7"/>
        <v/>
      </c>
      <c r="T36" s="64" t="str">
        <f t="shared" si="8"/>
        <v/>
      </c>
      <c r="U36" t="str">
        <f t="shared" si="9"/>
        <v/>
      </c>
      <c r="V36" s="44" t="str">
        <f>IF(ISBLANK($C36),"",$W36/'Past Results'!$N$12)</f>
        <v/>
      </c>
      <c r="W36" s="20" t="str">
        <f>IF(ISBLANK($C36),"",'Past Results'!$N$12-$S36)</f>
        <v/>
      </c>
      <c r="X36" s="19">
        <f t="shared" si="10"/>
        <v>32</v>
      </c>
      <c r="Y36" s="44">
        <f>IF(ISBLANK($C36),$O$10/'Past Results'!$D$17,$W36/'Past Results'!$D$17)</f>
        <v>0.19</v>
      </c>
      <c r="Z36">
        <f t="shared" si="11"/>
        <v>38.470588235294116</v>
      </c>
      <c r="AC36" t="str">
        <f t="shared" si="12"/>
        <v/>
      </c>
      <c r="AD36" t="str">
        <f t="shared" si="15"/>
        <v/>
      </c>
      <c r="AE36" t="str">
        <f t="shared" si="15"/>
        <v/>
      </c>
      <c r="AF36" t="str">
        <f t="shared" si="15"/>
        <v/>
      </c>
      <c r="AG36" t="str">
        <f t="shared" si="15"/>
        <v/>
      </c>
      <c r="AH36" t="str">
        <f t="shared" si="15"/>
        <v/>
      </c>
      <c r="AI36" t="str">
        <f t="shared" si="15"/>
        <v/>
      </c>
      <c r="AJ36" t="str">
        <f t="shared" si="15"/>
        <v/>
      </c>
      <c r="AK36" t="str">
        <f t="shared" si="15"/>
        <v/>
      </c>
      <c r="AL36" t="str">
        <f t="shared" si="15"/>
        <v/>
      </c>
      <c r="AM36" t="str">
        <f t="shared" si="15"/>
        <v/>
      </c>
      <c r="AO36" s="19"/>
    </row>
    <row r="37" spans="1:41" ht="23.25" x14ac:dyDescent="0.35">
      <c r="A37" s="9"/>
      <c r="B37" s="18">
        <f t="shared" si="16"/>
        <v>33</v>
      </c>
      <c r="C37" s="8"/>
      <c r="D37" s="8"/>
      <c r="E37" s="8"/>
      <c r="F37" s="7"/>
      <c r="G37" s="77" t="str">
        <f>IF(ISBLANK($C37),"",IF( ISBLANK($E37),"",VLOOKUP($C37,'Past Results'!$A$3:$J$8,2,0)+VLOOKUP($D37,'Past Results'!$A$3:$J$8,3,0)+VLOOKUP($E37,'Past Results'!$A$3:$J$8,4,0)+$F37))</f>
        <v/>
      </c>
      <c r="H37" s="77" t="str">
        <f>IF(ISBLANK($C37),"",IF( ISBLANK($E37),"",VLOOKUP($C37,'Past Results'!$A$3:$J$8,5,0)+VLOOKUP($D37,'Past Results'!$A$3:$J$8,6,0)+VLOOKUP($E37,'Past Results'!$A$3:$J$8,7,0)-$F37))</f>
        <v/>
      </c>
      <c r="I37" s="77" t="str">
        <f>IF(ISBLANK($C37),"",IF( ISBLANK($E37),"",VLOOKUP($C37,'Past Results'!$A$3:$J$8,8,0)+VLOOKUP($D37,'Past Results'!$A$3:$J$8,9,0)+VLOOKUP($E37,'Past Results'!$A$3:$J$8,10,0)))</f>
        <v/>
      </c>
      <c r="J37" s="77" t="str">
        <f t="shared" ref="J37:J68" si="17">IF(ISBLANK($E37),"",$G37+$H37)</f>
        <v/>
      </c>
      <c r="K37" s="77" t="str">
        <f t="shared" ref="K37:K68" si="18">IF(ISBLANK($E37),"",$G37+$H37+$I37)</f>
        <v/>
      </c>
      <c r="L37" s="9"/>
      <c r="M37" s="9"/>
      <c r="N37" s="9"/>
      <c r="O37" s="9"/>
      <c r="P37" s="9"/>
      <c r="Q37" s="64">
        <f t="shared" ref="Q37:Q68" si="19">IF(ISBLANK(E37),Q$3,G37)</f>
        <v>87.264705882352942</v>
      </c>
      <c r="R37" s="64">
        <f t="shared" ref="R37:R68" si="20">IF(ISBLANK(E37),R$3,H37)</f>
        <v>72.411764705882348</v>
      </c>
      <c r="S37" s="64" t="str">
        <f t="shared" si="7"/>
        <v/>
      </c>
      <c r="T37" s="64" t="str">
        <f t="shared" si="8"/>
        <v/>
      </c>
      <c r="U37" t="str">
        <f t="shared" si="9"/>
        <v/>
      </c>
      <c r="V37" s="44" t="str">
        <f>IF(ISBLANK($C37),"",$W37/'Past Results'!$N$12)</f>
        <v/>
      </c>
      <c r="W37" s="20" t="str">
        <f>IF(ISBLANK($C37),"",'Past Results'!$N$12-$S37)</f>
        <v/>
      </c>
      <c r="X37" s="19">
        <f t="shared" si="10"/>
        <v>33</v>
      </c>
      <c r="Y37" s="44">
        <f>IF(ISBLANK($C37),$O$10/'Past Results'!$D$17,$W37/'Past Results'!$D$17)</f>
        <v>0.19</v>
      </c>
      <c r="Z37">
        <f t="shared" si="11"/>
        <v>38.470588235294116</v>
      </c>
      <c r="AC37" t="str">
        <f t="shared" si="12"/>
        <v/>
      </c>
      <c r="AD37" t="str">
        <f t="shared" si="15"/>
        <v/>
      </c>
      <c r="AE37" t="str">
        <f t="shared" si="15"/>
        <v/>
      </c>
      <c r="AF37" t="str">
        <f t="shared" si="15"/>
        <v/>
      </c>
      <c r="AG37" t="str">
        <f t="shared" si="15"/>
        <v/>
      </c>
      <c r="AH37" t="str">
        <f t="shared" si="15"/>
        <v/>
      </c>
      <c r="AI37" t="str">
        <f t="shared" si="15"/>
        <v/>
      </c>
      <c r="AJ37" t="str">
        <f t="shared" si="15"/>
        <v/>
      </c>
      <c r="AK37" t="str">
        <f t="shared" si="15"/>
        <v/>
      </c>
      <c r="AL37" t="str">
        <f t="shared" si="15"/>
        <v/>
      </c>
      <c r="AM37" t="str">
        <f t="shared" si="15"/>
        <v/>
      </c>
      <c r="AO37" s="19"/>
    </row>
    <row r="38" spans="1:41" ht="23.25" x14ac:dyDescent="0.35">
      <c r="A38" s="9"/>
      <c r="B38" s="17">
        <f t="shared" si="16"/>
        <v>34</v>
      </c>
      <c r="C38" s="67"/>
      <c r="D38" s="67"/>
      <c r="E38" s="67"/>
      <c r="F38" s="68"/>
      <c r="G38" s="78" t="str">
        <f>IF(ISBLANK($C38),"",IF( ISBLANK($E38),"",VLOOKUP($C38,'Past Results'!$A$3:$J$8,2,0)+VLOOKUP($D38,'Past Results'!$A$3:$J$8,3,0)+VLOOKUP($E38,'Past Results'!$A$3:$J$8,4,0)+$F38))</f>
        <v/>
      </c>
      <c r="H38" s="78" t="str">
        <f>IF(ISBLANK($C38),"",IF( ISBLANK($E38),"",VLOOKUP($C38,'Past Results'!$A$3:$J$8,5,0)+VLOOKUP($D38,'Past Results'!$A$3:$J$8,6,0)+VLOOKUP($E38,'Past Results'!$A$3:$J$8,7,0)-$F38))</f>
        <v/>
      </c>
      <c r="I38" s="78" t="str">
        <f>IF(ISBLANK($C38),"",IF( ISBLANK($E38),"",VLOOKUP($C38,'Past Results'!$A$3:$J$8,8,0)+VLOOKUP($D38,'Past Results'!$A$3:$J$8,9,0)+VLOOKUP($E38,'Past Results'!$A$3:$J$8,10,0)))</f>
        <v/>
      </c>
      <c r="J38" s="78" t="str">
        <f t="shared" si="17"/>
        <v/>
      </c>
      <c r="K38" s="78" t="str">
        <f t="shared" si="18"/>
        <v/>
      </c>
      <c r="L38" s="9"/>
      <c r="M38" s="9"/>
      <c r="N38" s="9"/>
      <c r="O38" s="9"/>
      <c r="P38" s="9"/>
      <c r="Q38" s="64">
        <f t="shared" si="19"/>
        <v>87.264705882352942</v>
      </c>
      <c r="R38" s="64">
        <f t="shared" si="20"/>
        <v>72.411764705882348</v>
      </c>
      <c r="S38" s="64" t="str">
        <f t="shared" si="7"/>
        <v/>
      </c>
      <c r="T38" s="64" t="str">
        <f t="shared" si="8"/>
        <v/>
      </c>
      <c r="U38" t="str">
        <f t="shared" si="9"/>
        <v/>
      </c>
      <c r="V38" s="44" t="str">
        <f>IF(ISBLANK($C38),"",$W38/'Past Results'!$N$12)</f>
        <v/>
      </c>
      <c r="W38" s="20" t="str">
        <f>IF(ISBLANK($C38),"",'Past Results'!$N$12-$S38)</f>
        <v/>
      </c>
      <c r="X38" s="19">
        <f t="shared" si="10"/>
        <v>34</v>
      </c>
      <c r="Y38" s="44">
        <f>IF(ISBLANK($C38),$O$10/'Past Results'!$D$17,$W38/'Past Results'!$D$17)</f>
        <v>0.19</v>
      </c>
      <c r="Z38">
        <f t="shared" si="11"/>
        <v>38.470588235294116</v>
      </c>
      <c r="AC38" t="str">
        <f t="shared" si="12"/>
        <v/>
      </c>
      <c r="AD38" t="str">
        <f t="shared" ref="AD38:AM53" si="21">IF(AND($V38&gt;=AC$3,$V38&lt;AD$3),1,"")</f>
        <v/>
      </c>
      <c r="AE38" t="str">
        <f t="shared" si="21"/>
        <v/>
      </c>
      <c r="AF38" t="str">
        <f t="shared" si="21"/>
        <v/>
      </c>
      <c r="AG38" t="str">
        <f t="shared" si="21"/>
        <v/>
      </c>
      <c r="AH38" t="str">
        <f t="shared" si="21"/>
        <v/>
      </c>
      <c r="AI38" t="str">
        <f t="shared" si="21"/>
        <v/>
      </c>
      <c r="AJ38" t="str">
        <f t="shared" si="21"/>
        <v/>
      </c>
      <c r="AK38" t="str">
        <f t="shared" si="21"/>
        <v/>
      </c>
      <c r="AL38" t="str">
        <f t="shared" si="21"/>
        <v/>
      </c>
      <c r="AM38" t="str">
        <f t="shared" si="21"/>
        <v/>
      </c>
      <c r="AO38" s="19"/>
    </row>
    <row r="39" spans="1:41" ht="23.25" x14ac:dyDescent="0.35">
      <c r="A39" s="9"/>
      <c r="B39" s="18">
        <f t="shared" si="16"/>
        <v>35</v>
      </c>
      <c r="C39" s="8"/>
      <c r="D39" s="8"/>
      <c r="E39" s="8"/>
      <c r="F39" s="7"/>
      <c r="G39" s="77" t="str">
        <f>IF(ISBLANK($C39),"",IF( ISBLANK($E39),"",VLOOKUP($C39,'Past Results'!$A$3:$J$8,2,0)+VLOOKUP($D39,'Past Results'!$A$3:$J$8,3,0)+VLOOKUP($E39,'Past Results'!$A$3:$J$8,4,0)+$F39))</f>
        <v/>
      </c>
      <c r="H39" s="77" t="str">
        <f>IF(ISBLANK($C39),"",IF( ISBLANK($E39),"",VLOOKUP($C39,'Past Results'!$A$3:$J$8,5,0)+VLOOKUP($D39,'Past Results'!$A$3:$J$8,6,0)+VLOOKUP($E39,'Past Results'!$A$3:$J$8,7,0)-$F39))</f>
        <v/>
      </c>
      <c r="I39" s="77" t="str">
        <f>IF(ISBLANK($C39),"",IF( ISBLANK($E39),"",VLOOKUP($C39,'Past Results'!$A$3:$J$8,8,0)+VLOOKUP($D39,'Past Results'!$A$3:$J$8,9,0)+VLOOKUP($E39,'Past Results'!$A$3:$J$8,10,0)))</f>
        <v/>
      </c>
      <c r="J39" s="77" t="str">
        <f t="shared" si="17"/>
        <v/>
      </c>
      <c r="K39" s="77" t="str">
        <f t="shared" si="18"/>
        <v/>
      </c>
      <c r="L39" s="9"/>
      <c r="M39" s="9"/>
      <c r="N39" s="9"/>
      <c r="O39" s="9"/>
      <c r="P39" s="9"/>
      <c r="Q39" s="64">
        <f t="shared" si="19"/>
        <v>87.264705882352942</v>
      </c>
      <c r="R39" s="64">
        <f t="shared" si="20"/>
        <v>72.411764705882348</v>
      </c>
      <c r="S39" s="64" t="str">
        <f t="shared" si="7"/>
        <v/>
      </c>
      <c r="T39" s="64" t="str">
        <f t="shared" si="8"/>
        <v/>
      </c>
      <c r="U39" t="str">
        <f t="shared" si="9"/>
        <v/>
      </c>
      <c r="V39" s="44" t="str">
        <f>IF(ISBLANK($C39),"",$W39/'Past Results'!$N$12)</f>
        <v/>
      </c>
      <c r="W39" s="20" t="str">
        <f>IF(ISBLANK($C39),"",'Past Results'!$N$12-$S39)</f>
        <v/>
      </c>
      <c r="X39" s="19">
        <f t="shared" si="10"/>
        <v>35</v>
      </c>
      <c r="Y39" s="44">
        <f>IF(ISBLANK($C39),$O$10/'Past Results'!$D$17,$W39/'Past Results'!$D$17)</f>
        <v>0.19</v>
      </c>
      <c r="Z39">
        <f t="shared" si="11"/>
        <v>38.470588235294116</v>
      </c>
      <c r="AC39" t="str">
        <f t="shared" si="12"/>
        <v/>
      </c>
      <c r="AD39" t="str">
        <f t="shared" si="21"/>
        <v/>
      </c>
      <c r="AE39" t="str">
        <f t="shared" si="21"/>
        <v/>
      </c>
      <c r="AF39" t="str">
        <f t="shared" si="21"/>
        <v/>
      </c>
      <c r="AG39" t="str">
        <f t="shared" si="21"/>
        <v/>
      </c>
      <c r="AH39" t="str">
        <f t="shared" si="21"/>
        <v/>
      </c>
      <c r="AI39" t="str">
        <f t="shared" si="21"/>
        <v/>
      </c>
      <c r="AJ39" t="str">
        <f t="shared" si="21"/>
        <v/>
      </c>
      <c r="AK39" t="str">
        <f t="shared" si="21"/>
        <v/>
      </c>
      <c r="AL39" t="str">
        <f t="shared" si="21"/>
        <v/>
      </c>
      <c r="AM39" t="str">
        <f t="shared" si="21"/>
        <v/>
      </c>
      <c r="AO39" s="19"/>
    </row>
    <row r="40" spans="1:41" ht="23.25" x14ac:dyDescent="0.35">
      <c r="A40" s="9"/>
      <c r="B40" s="17">
        <f>+B39+1</f>
        <v>36</v>
      </c>
      <c r="C40" s="67"/>
      <c r="D40" s="67"/>
      <c r="E40" s="67"/>
      <c r="F40" s="68"/>
      <c r="G40" s="78" t="str">
        <f>IF(ISBLANK($C40),"",IF( ISBLANK($E40),"",VLOOKUP($C40,'Past Results'!$A$3:$J$8,2,0)+VLOOKUP($D40,'Past Results'!$A$3:$J$8,3,0)+VLOOKUP($E40,'Past Results'!$A$3:$J$8,4,0)+$F40))</f>
        <v/>
      </c>
      <c r="H40" s="78" t="str">
        <f>IF(ISBLANK($C40),"",IF( ISBLANK($E40),"",VLOOKUP($C40,'Past Results'!$A$3:$J$8,5,0)+VLOOKUP($D40,'Past Results'!$A$3:$J$8,6,0)+VLOOKUP($E40,'Past Results'!$A$3:$J$8,7,0)-$F40))</f>
        <v/>
      </c>
      <c r="I40" s="78" t="str">
        <f>IF(ISBLANK($C40),"",IF( ISBLANK($E40),"",VLOOKUP($C40,'Past Results'!$A$3:$J$8,8,0)+VLOOKUP($D40,'Past Results'!$A$3:$J$8,9,0)+VLOOKUP($E40,'Past Results'!$A$3:$J$8,10,0)))</f>
        <v/>
      </c>
      <c r="J40" s="78" t="str">
        <f t="shared" si="17"/>
        <v/>
      </c>
      <c r="K40" s="78" t="str">
        <f t="shared" si="18"/>
        <v/>
      </c>
      <c r="L40" s="9"/>
      <c r="M40" s="9"/>
      <c r="N40" s="9"/>
      <c r="O40" s="9"/>
      <c r="P40" s="9"/>
      <c r="Q40" s="64">
        <f t="shared" si="19"/>
        <v>87.264705882352942</v>
      </c>
      <c r="R40" s="64">
        <f t="shared" si="20"/>
        <v>72.411764705882348</v>
      </c>
      <c r="S40" s="64" t="str">
        <f t="shared" si="7"/>
        <v/>
      </c>
      <c r="T40" s="64" t="str">
        <f t="shared" si="8"/>
        <v/>
      </c>
      <c r="U40" t="str">
        <f t="shared" si="9"/>
        <v/>
      </c>
      <c r="V40" s="44" t="str">
        <f>IF(ISBLANK($C40),"",$W40/'Past Results'!$N$12)</f>
        <v/>
      </c>
      <c r="W40" s="20" t="str">
        <f>IF(ISBLANK($C40),"",'Past Results'!$N$12-$S40)</f>
        <v/>
      </c>
      <c r="X40" s="19">
        <f t="shared" si="10"/>
        <v>36</v>
      </c>
      <c r="Y40" s="44">
        <f>IF(ISBLANK($C40),$O$10/'Past Results'!$D$17,$W40/'Past Results'!$D$17)</f>
        <v>0.19</v>
      </c>
      <c r="Z40">
        <f t="shared" si="11"/>
        <v>38.470588235294116</v>
      </c>
      <c r="AC40" t="str">
        <f t="shared" si="12"/>
        <v/>
      </c>
      <c r="AD40" t="str">
        <f t="shared" si="21"/>
        <v/>
      </c>
      <c r="AE40" t="str">
        <f t="shared" si="21"/>
        <v/>
      </c>
      <c r="AF40" t="str">
        <f t="shared" si="21"/>
        <v/>
      </c>
      <c r="AG40" t="str">
        <f t="shared" si="21"/>
        <v/>
      </c>
      <c r="AH40" t="str">
        <f t="shared" si="21"/>
        <v/>
      </c>
      <c r="AI40" t="str">
        <f t="shared" si="21"/>
        <v/>
      </c>
      <c r="AJ40" t="str">
        <f t="shared" si="21"/>
        <v/>
      </c>
      <c r="AK40" t="str">
        <f t="shared" si="21"/>
        <v/>
      </c>
      <c r="AL40" t="str">
        <f t="shared" si="21"/>
        <v/>
      </c>
      <c r="AM40" t="str">
        <f t="shared" si="21"/>
        <v/>
      </c>
      <c r="AO40" s="19"/>
    </row>
    <row r="41" spans="1:41" ht="23.25" x14ac:dyDescent="0.35">
      <c r="A41" s="9"/>
      <c r="B41" s="18">
        <f>+B40+1</f>
        <v>37</v>
      </c>
      <c r="C41" s="8"/>
      <c r="D41" s="8"/>
      <c r="E41" s="8"/>
      <c r="F41" s="7"/>
      <c r="G41" s="77" t="str">
        <f>IF(ISBLANK($C41),"",IF( ISBLANK($E41),"",VLOOKUP($C41,'Past Results'!$A$3:$J$8,2,0)+VLOOKUP($D41,'Past Results'!$A$3:$J$8,3,0)+VLOOKUP($E41,'Past Results'!$A$3:$J$8,4,0)+$F41))</f>
        <v/>
      </c>
      <c r="H41" s="77" t="str">
        <f>IF(ISBLANK($C41),"",IF( ISBLANK($E41),"",VLOOKUP($C41,'Past Results'!$A$3:$J$8,5,0)+VLOOKUP($D41,'Past Results'!$A$3:$J$8,6,0)+VLOOKUP($E41,'Past Results'!$A$3:$J$8,7,0)-$F41))</f>
        <v/>
      </c>
      <c r="I41" s="77" t="str">
        <f>IF(ISBLANK($C41),"",IF( ISBLANK($E41),"",VLOOKUP($C41,'Past Results'!$A$3:$J$8,8,0)+VLOOKUP($D41,'Past Results'!$A$3:$J$8,9,0)+VLOOKUP($E41,'Past Results'!$A$3:$J$8,10,0)))</f>
        <v/>
      </c>
      <c r="J41" s="77" t="str">
        <f t="shared" si="17"/>
        <v/>
      </c>
      <c r="K41" s="77" t="str">
        <f t="shared" si="18"/>
        <v/>
      </c>
      <c r="L41" s="9"/>
      <c r="M41" s="9"/>
      <c r="N41" s="9"/>
      <c r="O41" s="9"/>
      <c r="P41" s="9"/>
      <c r="Q41" s="64">
        <f t="shared" si="19"/>
        <v>87.264705882352942</v>
      </c>
      <c r="R41" s="64">
        <f t="shared" si="20"/>
        <v>72.411764705882348</v>
      </c>
      <c r="S41" s="64" t="str">
        <f t="shared" si="7"/>
        <v/>
      </c>
      <c r="T41" s="64" t="str">
        <f t="shared" si="8"/>
        <v/>
      </c>
      <c r="U41" t="str">
        <f t="shared" si="9"/>
        <v/>
      </c>
      <c r="V41" s="44" t="str">
        <f>IF(ISBLANK($C41),"",$W41/'Past Results'!$N$12)</f>
        <v/>
      </c>
      <c r="W41" s="20" t="str">
        <f>IF(ISBLANK($C41),"",'Past Results'!$N$12-$S41)</f>
        <v/>
      </c>
      <c r="X41" s="19">
        <f t="shared" si="10"/>
        <v>37</v>
      </c>
      <c r="Y41" s="44">
        <f>IF(ISBLANK($C41),$O$10/'Past Results'!$D$17,$W41/'Past Results'!$D$17)</f>
        <v>0.19</v>
      </c>
      <c r="Z41">
        <f t="shared" si="11"/>
        <v>38.470588235294116</v>
      </c>
      <c r="AC41" t="str">
        <f t="shared" si="12"/>
        <v/>
      </c>
      <c r="AD41" t="str">
        <f t="shared" si="21"/>
        <v/>
      </c>
      <c r="AE41" t="str">
        <f t="shared" si="21"/>
        <v/>
      </c>
      <c r="AF41" t="str">
        <f t="shared" si="21"/>
        <v/>
      </c>
      <c r="AG41" t="str">
        <f t="shared" si="21"/>
        <v/>
      </c>
      <c r="AH41" t="str">
        <f t="shared" si="21"/>
        <v/>
      </c>
      <c r="AI41" t="str">
        <f t="shared" si="21"/>
        <v/>
      </c>
      <c r="AJ41" t="str">
        <f t="shared" si="21"/>
        <v/>
      </c>
      <c r="AK41" t="str">
        <f t="shared" si="21"/>
        <v/>
      </c>
      <c r="AL41" t="str">
        <f t="shared" si="21"/>
        <v/>
      </c>
      <c r="AM41" t="str">
        <f t="shared" si="21"/>
        <v/>
      </c>
      <c r="AO41" s="19"/>
    </row>
    <row r="42" spans="1:41" ht="23.25" x14ac:dyDescent="0.35">
      <c r="A42" s="9"/>
      <c r="B42" s="18">
        <f t="shared" ref="B42:B80" si="22">+B41+1</f>
        <v>38</v>
      </c>
      <c r="C42" s="67"/>
      <c r="D42" s="67"/>
      <c r="E42" s="67"/>
      <c r="F42" s="68"/>
      <c r="G42" s="78" t="str">
        <f>IF(ISBLANK($C42),"",IF( ISBLANK($E42),"",VLOOKUP($C42,'Past Results'!$A$3:$J$8,2,0)+VLOOKUP($D42,'Past Results'!$A$3:$J$8,3,0)+VLOOKUP($E42,'Past Results'!$A$3:$J$8,4,0)+$F42))</f>
        <v/>
      </c>
      <c r="H42" s="78" t="str">
        <f>IF(ISBLANK($C42),"",IF( ISBLANK($E42),"",VLOOKUP($C42,'Past Results'!$A$3:$J$8,5,0)+VLOOKUP($D42,'Past Results'!$A$3:$J$8,6,0)+VLOOKUP($E42,'Past Results'!$A$3:$J$8,7,0)-$F42))</f>
        <v/>
      </c>
      <c r="I42" s="78" t="str">
        <f>IF(ISBLANK($C42),"",IF( ISBLANK($E42),"",VLOOKUP($C42,'Past Results'!$A$3:$J$8,8,0)+VLOOKUP($D42,'Past Results'!$A$3:$J$8,9,0)+VLOOKUP($E42,'Past Results'!$A$3:$J$8,10,0)))</f>
        <v/>
      </c>
      <c r="J42" s="78" t="str">
        <f t="shared" si="17"/>
        <v/>
      </c>
      <c r="K42" s="78" t="str">
        <f t="shared" si="18"/>
        <v/>
      </c>
      <c r="L42" s="9"/>
      <c r="M42" s="9"/>
      <c r="N42" s="9"/>
      <c r="O42" s="9"/>
      <c r="P42" s="9"/>
      <c r="Q42" s="64">
        <f t="shared" si="19"/>
        <v>87.264705882352942</v>
      </c>
      <c r="R42" s="64">
        <f t="shared" si="20"/>
        <v>72.411764705882348</v>
      </c>
      <c r="S42" s="64"/>
      <c r="T42" s="64" t="str">
        <f t="shared" si="8"/>
        <v/>
      </c>
      <c r="U42" t="str">
        <f t="shared" si="9"/>
        <v/>
      </c>
      <c r="V42" s="44" t="str">
        <f>IF(ISBLANK($C42),"",$W42/'Past Results'!$N$12)</f>
        <v/>
      </c>
      <c r="W42" s="20" t="str">
        <f>IF(ISBLANK($C42),"",'Past Results'!$N$12-$S42)</f>
        <v/>
      </c>
      <c r="X42" s="19">
        <f t="shared" si="10"/>
        <v>38</v>
      </c>
      <c r="Y42" s="44">
        <f>IF(ISBLANK($C42),$O$10/'Past Results'!$D$17,$W42/'Past Results'!$D$17)</f>
        <v>0.19</v>
      </c>
      <c r="Z42">
        <f t="shared" si="11"/>
        <v>38.470588235294116</v>
      </c>
      <c r="AC42" t="str">
        <f t="shared" si="12"/>
        <v/>
      </c>
      <c r="AD42" t="str">
        <f t="shared" si="21"/>
        <v/>
      </c>
      <c r="AE42" t="str">
        <f t="shared" si="21"/>
        <v/>
      </c>
      <c r="AF42" t="str">
        <f t="shared" si="21"/>
        <v/>
      </c>
      <c r="AG42" t="str">
        <f t="shared" si="21"/>
        <v/>
      </c>
      <c r="AH42" t="str">
        <f t="shared" si="21"/>
        <v/>
      </c>
      <c r="AI42" t="str">
        <f t="shared" si="21"/>
        <v/>
      </c>
      <c r="AJ42" t="str">
        <f t="shared" si="21"/>
        <v/>
      </c>
      <c r="AK42" t="str">
        <f t="shared" si="21"/>
        <v/>
      </c>
      <c r="AL42" t="str">
        <f t="shared" si="21"/>
        <v/>
      </c>
      <c r="AM42" t="str">
        <f t="shared" si="21"/>
        <v/>
      </c>
    </row>
    <row r="43" spans="1:41" ht="23.25" x14ac:dyDescent="0.35">
      <c r="A43" s="9"/>
      <c r="B43" s="18">
        <f t="shared" si="22"/>
        <v>39</v>
      </c>
      <c r="C43" s="8"/>
      <c r="D43" s="8"/>
      <c r="E43" s="8"/>
      <c r="F43" s="7"/>
      <c r="G43" s="77" t="str">
        <f>IF(ISBLANK($C43),"",IF( ISBLANK($E43),"",VLOOKUP($C43,'Past Results'!$A$3:$J$8,2,0)+VLOOKUP($D43,'Past Results'!$A$3:$J$8,3,0)+VLOOKUP($E43,'Past Results'!$A$3:$J$8,4,0)+$F43))</f>
        <v/>
      </c>
      <c r="H43" s="77" t="str">
        <f>IF(ISBLANK($C43),"",IF( ISBLANK($E43),"",VLOOKUP($C43,'Past Results'!$A$3:$J$8,5,0)+VLOOKUP($D43,'Past Results'!$A$3:$J$8,6,0)+VLOOKUP($E43,'Past Results'!$A$3:$J$8,7,0)-$F43))</f>
        <v/>
      </c>
      <c r="I43" s="77" t="str">
        <f>IF(ISBLANK($C43),"",IF( ISBLANK($E43),"",VLOOKUP($C43,'Past Results'!$A$3:$J$8,8,0)+VLOOKUP($D43,'Past Results'!$A$3:$J$8,9,0)+VLOOKUP($E43,'Past Results'!$A$3:$J$8,10,0)))</f>
        <v/>
      </c>
      <c r="J43" s="77" t="str">
        <f t="shared" si="17"/>
        <v/>
      </c>
      <c r="K43" s="77" t="str">
        <f t="shared" si="18"/>
        <v/>
      </c>
      <c r="L43" s="9"/>
      <c r="M43" s="9"/>
      <c r="N43" s="9"/>
      <c r="O43" s="9"/>
      <c r="P43" s="9"/>
      <c r="Q43" s="64">
        <f t="shared" si="19"/>
        <v>87.264705882352942</v>
      </c>
      <c r="R43" s="64">
        <f t="shared" si="20"/>
        <v>72.411764705882348</v>
      </c>
      <c r="S43" s="64"/>
      <c r="T43" s="64" t="str">
        <f t="shared" si="8"/>
        <v/>
      </c>
      <c r="U43" t="str">
        <f t="shared" si="9"/>
        <v/>
      </c>
      <c r="V43" s="44" t="str">
        <f>IF(ISBLANK($C43),"",$W43/'Past Results'!$N$12)</f>
        <v/>
      </c>
      <c r="W43" s="20" t="str">
        <f>IF(ISBLANK($C43),"",'Past Results'!$N$12-$S43)</f>
        <v/>
      </c>
      <c r="X43" s="19">
        <f t="shared" si="10"/>
        <v>39</v>
      </c>
      <c r="Y43" s="44">
        <f>IF(ISBLANK($C43),$O$10/'Past Results'!$D$17,$W43/'Past Results'!$D$17)</f>
        <v>0.19</v>
      </c>
      <c r="Z43">
        <f t="shared" si="11"/>
        <v>38.470588235294116</v>
      </c>
      <c r="AC43" t="str">
        <f t="shared" si="12"/>
        <v/>
      </c>
      <c r="AD43" t="str">
        <f t="shared" si="21"/>
        <v/>
      </c>
      <c r="AE43" t="str">
        <f t="shared" si="21"/>
        <v/>
      </c>
      <c r="AF43" t="str">
        <f t="shared" si="21"/>
        <v/>
      </c>
      <c r="AG43" t="str">
        <f t="shared" si="21"/>
        <v/>
      </c>
      <c r="AH43" t="str">
        <f t="shared" si="21"/>
        <v/>
      </c>
      <c r="AI43" t="str">
        <f t="shared" si="21"/>
        <v/>
      </c>
      <c r="AJ43" t="str">
        <f t="shared" si="21"/>
        <v/>
      </c>
      <c r="AK43" t="str">
        <f t="shared" si="21"/>
        <v/>
      </c>
      <c r="AL43" t="str">
        <f t="shared" si="21"/>
        <v/>
      </c>
      <c r="AM43" t="str">
        <f t="shared" si="21"/>
        <v/>
      </c>
    </row>
    <row r="44" spans="1:41" ht="23.25" x14ac:dyDescent="0.35">
      <c r="A44" s="9"/>
      <c r="B44" s="18">
        <f t="shared" si="22"/>
        <v>40</v>
      </c>
      <c r="C44" s="67"/>
      <c r="D44" s="67"/>
      <c r="E44" s="67"/>
      <c r="F44" s="68"/>
      <c r="G44" s="78" t="str">
        <f>IF(ISBLANK($C44),"",IF( ISBLANK($E44),"",VLOOKUP($C44,'Past Results'!$A$3:$J$8,2,0)+VLOOKUP($D44,'Past Results'!$A$3:$J$8,3,0)+VLOOKUP($E44,'Past Results'!$A$3:$J$8,4,0)+$F44))</f>
        <v/>
      </c>
      <c r="H44" s="78" t="str">
        <f>IF(ISBLANK($C44),"",IF( ISBLANK($E44),"",VLOOKUP($C44,'Past Results'!$A$3:$J$8,5,0)+VLOOKUP($D44,'Past Results'!$A$3:$J$8,6,0)+VLOOKUP($E44,'Past Results'!$A$3:$J$8,7,0)-$F44))</f>
        <v/>
      </c>
      <c r="I44" s="78" t="str">
        <f>IF(ISBLANK($C44),"",IF( ISBLANK($E44),"",VLOOKUP($C44,'Past Results'!$A$3:$J$8,8,0)+VLOOKUP($D44,'Past Results'!$A$3:$J$8,9,0)+VLOOKUP($E44,'Past Results'!$A$3:$J$8,10,0)))</f>
        <v/>
      </c>
      <c r="J44" s="78" t="str">
        <f t="shared" si="17"/>
        <v/>
      </c>
      <c r="K44" s="78" t="str">
        <f t="shared" si="18"/>
        <v/>
      </c>
      <c r="L44" s="9"/>
      <c r="M44" s="9"/>
      <c r="N44" s="9"/>
      <c r="O44" s="9"/>
      <c r="P44" s="9"/>
      <c r="Q44" s="64">
        <f t="shared" si="19"/>
        <v>87.264705882352942</v>
      </c>
      <c r="R44" s="64">
        <f t="shared" si="20"/>
        <v>72.411764705882348</v>
      </c>
      <c r="S44" s="64"/>
      <c r="T44" s="64" t="str">
        <f t="shared" si="8"/>
        <v/>
      </c>
      <c r="U44" t="str">
        <f t="shared" si="9"/>
        <v/>
      </c>
      <c r="V44" s="44" t="str">
        <f>IF(ISBLANK($C44),"",$W44/'Past Results'!$N$12)</f>
        <v/>
      </c>
      <c r="W44" s="20" t="str">
        <f>IF(ISBLANK($C44),"",'Past Results'!$N$12-$S44)</f>
        <v/>
      </c>
      <c r="X44" s="19">
        <f t="shared" si="10"/>
        <v>40</v>
      </c>
      <c r="Y44" s="44">
        <f>IF(ISBLANK($C44),$O$10/'Past Results'!$D$17,$W44/'Past Results'!$D$17)</f>
        <v>0.19</v>
      </c>
      <c r="Z44">
        <f t="shared" si="11"/>
        <v>38.470588235294116</v>
      </c>
      <c r="AC44" t="str">
        <f t="shared" si="12"/>
        <v/>
      </c>
      <c r="AD44" t="str">
        <f t="shared" si="21"/>
        <v/>
      </c>
      <c r="AE44" t="str">
        <f t="shared" si="21"/>
        <v/>
      </c>
      <c r="AF44" t="str">
        <f t="shared" si="21"/>
        <v/>
      </c>
      <c r="AG44" t="str">
        <f t="shared" si="21"/>
        <v/>
      </c>
      <c r="AH44" t="str">
        <f t="shared" si="21"/>
        <v/>
      </c>
      <c r="AI44" t="str">
        <f t="shared" si="21"/>
        <v/>
      </c>
      <c r="AJ44" t="str">
        <f t="shared" si="21"/>
        <v/>
      </c>
      <c r="AK44" t="str">
        <f t="shared" si="21"/>
        <v/>
      </c>
      <c r="AL44" t="str">
        <f t="shared" si="21"/>
        <v/>
      </c>
      <c r="AM44" t="str">
        <f t="shared" si="21"/>
        <v/>
      </c>
    </row>
    <row r="45" spans="1:41" ht="23.25" x14ac:dyDescent="0.35">
      <c r="A45" s="9"/>
      <c r="B45" s="18">
        <f t="shared" si="22"/>
        <v>41</v>
      </c>
      <c r="C45" s="8"/>
      <c r="D45" s="8"/>
      <c r="E45" s="8"/>
      <c r="F45" s="7"/>
      <c r="G45" s="77" t="str">
        <f>IF(ISBLANK($C45),"",IF( ISBLANK($E45),"",VLOOKUP($C45,'Past Results'!$A$3:$J$8,2,0)+VLOOKUP($D45,'Past Results'!$A$3:$J$8,3,0)+VLOOKUP($E45,'Past Results'!$A$3:$J$8,4,0)+$F45))</f>
        <v/>
      </c>
      <c r="H45" s="77" t="str">
        <f>IF(ISBLANK($C45),"",IF( ISBLANK($E45),"",VLOOKUP($C45,'Past Results'!$A$3:$J$8,5,0)+VLOOKUP($D45,'Past Results'!$A$3:$J$8,6,0)+VLOOKUP($E45,'Past Results'!$A$3:$J$8,7,0)-$F45))</f>
        <v/>
      </c>
      <c r="I45" s="77" t="str">
        <f>IF(ISBLANK($C45),"",IF( ISBLANK($E45),"",VLOOKUP($C45,'Past Results'!$A$3:$J$8,8,0)+VLOOKUP($D45,'Past Results'!$A$3:$J$8,9,0)+VLOOKUP($E45,'Past Results'!$A$3:$J$8,10,0)))</f>
        <v/>
      </c>
      <c r="J45" s="77" t="str">
        <f t="shared" si="17"/>
        <v/>
      </c>
      <c r="K45" s="77" t="str">
        <f t="shared" si="18"/>
        <v/>
      </c>
      <c r="L45" s="9"/>
      <c r="M45" s="9"/>
      <c r="N45" s="9"/>
      <c r="O45" s="9"/>
      <c r="P45" s="9"/>
      <c r="Q45" s="64">
        <f t="shared" si="19"/>
        <v>87.264705882352942</v>
      </c>
      <c r="R45" s="64">
        <f t="shared" si="20"/>
        <v>72.411764705882348</v>
      </c>
      <c r="S45" s="64"/>
      <c r="T45" s="64" t="str">
        <f t="shared" si="8"/>
        <v/>
      </c>
      <c r="U45" t="str">
        <f t="shared" si="9"/>
        <v/>
      </c>
      <c r="V45" s="44" t="str">
        <f>IF(ISBLANK($C45),"",$W45/'Past Results'!$N$12)</f>
        <v/>
      </c>
      <c r="W45" s="20" t="str">
        <f>IF(ISBLANK($C45),"",'Past Results'!$N$12-$S45)</f>
        <v/>
      </c>
      <c r="X45" s="19">
        <f t="shared" si="10"/>
        <v>41</v>
      </c>
      <c r="Y45" s="44">
        <f>IF(ISBLANK($C45),$O$10/'Past Results'!$D$17,$W45/'Past Results'!$D$17)</f>
        <v>0.19</v>
      </c>
      <c r="Z45">
        <f t="shared" si="11"/>
        <v>38.470588235294116</v>
      </c>
      <c r="AC45" t="str">
        <f t="shared" si="12"/>
        <v/>
      </c>
      <c r="AD45" t="str">
        <f t="shared" si="21"/>
        <v/>
      </c>
      <c r="AE45" t="str">
        <f t="shared" si="21"/>
        <v/>
      </c>
      <c r="AF45" t="str">
        <f t="shared" si="21"/>
        <v/>
      </c>
      <c r="AG45" t="str">
        <f t="shared" si="21"/>
        <v/>
      </c>
      <c r="AH45" t="str">
        <f t="shared" si="21"/>
        <v/>
      </c>
      <c r="AI45" t="str">
        <f t="shared" si="21"/>
        <v/>
      </c>
      <c r="AJ45" t="str">
        <f t="shared" si="21"/>
        <v/>
      </c>
      <c r="AK45" t="str">
        <f t="shared" si="21"/>
        <v/>
      </c>
      <c r="AL45" t="str">
        <f t="shared" si="21"/>
        <v/>
      </c>
      <c r="AM45" t="str">
        <f t="shared" si="21"/>
        <v/>
      </c>
    </row>
    <row r="46" spans="1:41" ht="23.25" x14ac:dyDescent="0.35">
      <c r="A46" s="9"/>
      <c r="B46" s="18">
        <f t="shared" si="22"/>
        <v>42</v>
      </c>
      <c r="C46" s="67"/>
      <c r="D46" s="67"/>
      <c r="E46" s="67"/>
      <c r="F46" s="68"/>
      <c r="G46" s="78" t="str">
        <f>IF(ISBLANK($C46),"",IF( ISBLANK($E46),"",VLOOKUP($C46,'Past Results'!$A$3:$J$8,2,0)+VLOOKUP($D46,'Past Results'!$A$3:$J$8,3,0)+VLOOKUP($E46,'Past Results'!$A$3:$J$8,4,0)+$F46))</f>
        <v/>
      </c>
      <c r="H46" s="78" t="str">
        <f>IF(ISBLANK($C46),"",IF( ISBLANK($E46),"",VLOOKUP($C46,'Past Results'!$A$3:$J$8,5,0)+VLOOKUP($D46,'Past Results'!$A$3:$J$8,6,0)+VLOOKUP($E46,'Past Results'!$A$3:$J$8,7,0)-$F46))</f>
        <v/>
      </c>
      <c r="I46" s="78" t="str">
        <f>IF(ISBLANK($C46),"",IF( ISBLANK($E46),"",VLOOKUP($C46,'Past Results'!$A$3:$J$8,8,0)+VLOOKUP($D46,'Past Results'!$A$3:$J$8,9,0)+VLOOKUP($E46,'Past Results'!$A$3:$J$8,10,0)))</f>
        <v/>
      </c>
      <c r="J46" s="78" t="str">
        <f t="shared" si="17"/>
        <v/>
      </c>
      <c r="K46" s="78" t="str">
        <f t="shared" si="18"/>
        <v/>
      </c>
      <c r="L46" s="9"/>
      <c r="M46" s="9"/>
      <c r="N46" s="9"/>
      <c r="O46" s="9"/>
      <c r="P46" s="9"/>
      <c r="Q46" s="64">
        <f t="shared" si="19"/>
        <v>87.264705882352942</v>
      </c>
      <c r="R46" s="64">
        <f t="shared" si="20"/>
        <v>72.411764705882348</v>
      </c>
      <c r="S46" s="64"/>
      <c r="T46" s="64" t="str">
        <f t="shared" si="8"/>
        <v/>
      </c>
      <c r="U46" t="str">
        <f t="shared" si="9"/>
        <v/>
      </c>
      <c r="V46" s="44" t="str">
        <f>IF(ISBLANK($C46),"",$W46/'Past Results'!$N$12)</f>
        <v/>
      </c>
      <c r="W46" s="20" t="str">
        <f>IF(ISBLANK($C46),"",'Past Results'!$N$12-$S46)</f>
        <v/>
      </c>
      <c r="X46" s="19">
        <f t="shared" si="10"/>
        <v>42</v>
      </c>
      <c r="Y46" s="44">
        <f>IF(ISBLANK($C46),$O$10/'Past Results'!$D$17,$W46/'Past Results'!$D$17)</f>
        <v>0.19</v>
      </c>
      <c r="Z46">
        <f t="shared" si="11"/>
        <v>38.470588235294116</v>
      </c>
      <c r="AC46" t="str">
        <f t="shared" si="12"/>
        <v/>
      </c>
      <c r="AD46" t="str">
        <f t="shared" si="21"/>
        <v/>
      </c>
      <c r="AE46" t="str">
        <f t="shared" si="21"/>
        <v/>
      </c>
      <c r="AF46" t="str">
        <f t="shared" si="21"/>
        <v/>
      </c>
      <c r="AG46" t="str">
        <f t="shared" si="21"/>
        <v/>
      </c>
      <c r="AH46" t="str">
        <f t="shared" si="21"/>
        <v/>
      </c>
      <c r="AI46" t="str">
        <f t="shared" si="21"/>
        <v/>
      </c>
      <c r="AJ46" t="str">
        <f t="shared" si="21"/>
        <v/>
      </c>
      <c r="AK46" t="str">
        <f t="shared" si="21"/>
        <v/>
      </c>
      <c r="AL46" t="str">
        <f t="shared" si="21"/>
        <v/>
      </c>
      <c r="AM46" t="str">
        <f t="shared" si="21"/>
        <v/>
      </c>
    </row>
    <row r="47" spans="1:41" ht="23.25" x14ac:dyDescent="0.35">
      <c r="A47" s="9"/>
      <c r="B47" s="18">
        <f t="shared" si="22"/>
        <v>43</v>
      </c>
      <c r="C47" s="8"/>
      <c r="D47" s="8"/>
      <c r="E47" s="8"/>
      <c r="F47" s="7"/>
      <c r="G47" s="77" t="str">
        <f>IF(ISBLANK($C47),"",IF( ISBLANK($E47),"",VLOOKUP($C47,'Past Results'!$A$3:$J$8,2,0)+VLOOKUP($D47,'Past Results'!$A$3:$J$8,3,0)+VLOOKUP($E47,'Past Results'!$A$3:$J$8,4,0)+$F47))</f>
        <v/>
      </c>
      <c r="H47" s="77" t="str">
        <f>IF(ISBLANK($C47),"",IF( ISBLANK($E47),"",VLOOKUP($C47,'Past Results'!$A$3:$J$8,5,0)+VLOOKUP($D47,'Past Results'!$A$3:$J$8,6,0)+VLOOKUP($E47,'Past Results'!$A$3:$J$8,7,0)-$F47))</f>
        <v/>
      </c>
      <c r="I47" s="77" t="str">
        <f>IF(ISBLANK($C47),"",IF( ISBLANK($E47),"",VLOOKUP($C47,'Past Results'!$A$3:$J$8,8,0)+VLOOKUP($D47,'Past Results'!$A$3:$J$8,9,0)+VLOOKUP($E47,'Past Results'!$A$3:$J$8,10,0)))</f>
        <v/>
      </c>
      <c r="J47" s="77" t="str">
        <f t="shared" si="17"/>
        <v/>
      </c>
      <c r="K47" s="77" t="str">
        <f t="shared" si="18"/>
        <v/>
      </c>
      <c r="L47" s="9"/>
      <c r="M47" s="9"/>
      <c r="N47" s="9"/>
      <c r="O47" s="9"/>
      <c r="P47" s="9"/>
      <c r="Q47" s="64">
        <f t="shared" si="19"/>
        <v>87.264705882352942</v>
      </c>
      <c r="R47" s="64">
        <f t="shared" si="20"/>
        <v>72.411764705882348</v>
      </c>
      <c r="S47" s="64"/>
      <c r="T47" s="64" t="str">
        <f t="shared" si="8"/>
        <v/>
      </c>
      <c r="U47" t="str">
        <f t="shared" si="9"/>
        <v/>
      </c>
      <c r="V47" s="44" t="str">
        <f>IF(ISBLANK($C47),"",$W47/'Past Results'!$N$12)</f>
        <v/>
      </c>
      <c r="W47" s="20" t="str">
        <f>IF(ISBLANK($C47),"",'Past Results'!$N$12-$S47)</f>
        <v/>
      </c>
      <c r="X47" s="19">
        <f t="shared" si="10"/>
        <v>43</v>
      </c>
      <c r="Y47" s="44">
        <f>IF(ISBLANK($C47),$O$10/'Past Results'!$D$17,$W47/'Past Results'!$D$17)</f>
        <v>0.19</v>
      </c>
      <c r="Z47">
        <f t="shared" si="11"/>
        <v>38.470588235294116</v>
      </c>
      <c r="AC47" t="str">
        <f t="shared" si="12"/>
        <v/>
      </c>
      <c r="AD47" t="str">
        <f t="shared" si="21"/>
        <v/>
      </c>
      <c r="AE47" t="str">
        <f t="shared" si="21"/>
        <v/>
      </c>
      <c r="AF47" t="str">
        <f t="shared" si="21"/>
        <v/>
      </c>
      <c r="AG47" t="str">
        <f t="shared" si="21"/>
        <v/>
      </c>
      <c r="AH47" t="str">
        <f t="shared" si="21"/>
        <v/>
      </c>
      <c r="AI47" t="str">
        <f t="shared" si="21"/>
        <v/>
      </c>
      <c r="AJ47" t="str">
        <f t="shared" si="21"/>
        <v/>
      </c>
      <c r="AK47" t="str">
        <f t="shared" si="21"/>
        <v/>
      </c>
      <c r="AL47" t="str">
        <f t="shared" si="21"/>
        <v/>
      </c>
      <c r="AM47" t="str">
        <f t="shared" si="21"/>
        <v/>
      </c>
    </row>
    <row r="48" spans="1:41" ht="23.25" x14ac:dyDescent="0.35">
      <c r="A48" s="9"/>
      <c r="B48" s="18">
        <f t="shared" si="22"/>
        <v>44</v>
      </c>
      <c r="C48" s="67"/>
      <c r="D48" s="67"/>
      <c r="E48" s="67"/>
      <c r="F48" s="68"/>
      <c r="G48" s="78" t="str">
        <f>IF(ISBLANK($C48),"",IF( ISBLANK($E48),"",VLOOKUP($C48,'Past Results'!$A$3:$J$8,2,0)+VLOOKUP($D48,'Past Results'!$A$3:$J$8,3,0)+VLOOKUP($E48,'Past Results'!$A$3:$J$8,4,0)+$F48))</f>
        <v/>
      </c>
      <c r="H48" s="78" t="str">
        <f>IF(ISBLANK($C48),"",IF( ISBLANK($E48),"",VLOOKUP($C48,'Past Results'!$A$3:$J$8,5,0)+VLOOKUP($D48,'Past Results'!$A$3:$J$8,6,0)+VLOOKUP($E48,'Past Results'!$A$3:$J$8,7,0)-$F48))</f>
        <v/>
      </c>
      <c r="I48" s="78" t="str">
        <f>IF(ISBLANK($C48),"",IF( ISBLANK($E48),"",VLOOKUP($C48,'Past Results'!$A$3:$J$8,8,0)+VLOOKUP($D48,'Past Results'!$A$3:$J$8,9,0)+VLOOKUP($E48,'Past Results'!$A$3:$J$8,10,0)))</f>
        <v/>
      </c>
      <c r="J48" s="78" t="str">
        <f t="shared" si="17"/>
        <v/>
      </c>
      <c r="K48" s="78" t="str">
        <f t="shared" si="18"/>
        <v/>
      </c>
      <c r="L48" s="9"/>
      <c r="M48" s="9"/>
      <c r="N48" s="9"/>
      <c r="O48" s="9"/>
      <c r="P48" s="9"/>
      <c r="Q48" s="64">
        <f t="shared" si="19"/>
        <v>87.264705882352942</v>
      </c>
      <c r="R48" s="64">
        <f t="shared" si="20"/>
        <v>72.411764705882348</v>
      </c>
      <c r="S48" s="64"/>
      <c r="T48" s="64" t="str">
        <f t="shared" si="8"/>
        <v/>
      </c>
      <c r="U48" t="str">
        <f t="shared" si="9"/>
        <v/>
      </c>
      <c r="V48" s="44" t="str">
        <f>IF(ISBLANK($C48),"",$W48/'Past Results'!$N$12)</f>
        <v/>
      </c>
      <c r="W48" s="20" t="str">
        <f>IF(ISBLANK($C48),"",'Past Results'!$N$12-$S48)</f>
        <v/>
      </c>
      <c r="X48" s="19">
        <f t="shared" si="10"/>
        <v>44</v>
      </c>
      <c r="Y48" s="44">
        <f>IF(ISBLANK($C48),$O$10/'Past Results'!$D$17,$W48/'Past Results'!$D$17)</f>
        <v>0.19</v>
      </c>
      <c r="Z48">
        <f t="shared" si="11"/>
        <v>38.470588235294116</v>
      </c>
      <c r="AC48" t="str">
        <f t="shared" si="12"/>
        <v/>
      </c>
      <c r="AD48" t="str">
        <f t="shared" si="21"/>
        <v/>
      </c>
      <c r="AE48" t="str">
        <f t="shared" si="21"/>
        <v/>
      </c>
      <c r="AF48" t="str">
        <f t="shared" si="21"/>
        <v/>
      </c>
      <c r="AG48" t="str">
        <f t="shared" si="21"/>
        <v/>
      </c>
      <c r="AH48" t="str">
        <f t="shared" si="21"/>
        <v/>
      </c>
      <c r="AI48" t="str">
        <f t="shared" si="21"/>
        <v/>
      </c>
      <c r="AJ48" t="str">
        <f t="shared" si="21"/>
        <v/>
      </c>
      <c r="AK48" t="str">
        <f t="shared" si="21"/>
        <v/>
      </c>
      <c r="AL48" t="str">
        <f t="shared" si="21"/>
        <v/>
      </c>
      <c r="AM48" t="str">
        <f t="shared" si="21"/>
        <v/>
      </c>
    </row>
    <row r="49" spans="1:39" ht="23.25" x14ac:dyDescent="0.35">
      <c r="A49" s="9"/>
      <c r="B49" s="18">
        <f t="shared" si="22"/>
        <v>45</v>
      </c>
      <c r="C49" s="8"/>
      <c r="D49" s="8"/>
      <c r="E49" s="8"/>
      <c r="F49" s="7"/>
      <c r="G49" s="77" t="str">
        <f>IF(ISBLANK($C49),"",IF( ISBLANK($E49),"",VLOOKUP($C49,'Past Results'!$A$3:$J$8,2,0)+VLOOKUP($D49,'Past Results'!$A$3:$J$8,3,0)+VLOOKUP($E49,'Past Results'!$A$3:$J$8,4,0)+$F49))</f>
        <v/>
      </c>
      <c r="H49" s="77" t="str">
        <f>IF(ISBLANK($C49),"",IF( ISBLANK($E49),"",VLOOKUP($C49,'Past Results'!$A$3:$J$8,5,0)+VLOOKUP($D49,'Past Results'!$A$3:$J$8,6,0)+VLOOKUP($E49,'Past Results'!$A$3:$J$8,7,0)-$F49))</f>
        <v/>
      </c>
      <c r="I49" s="77" t="str">
        <f>IF(ISBLANK($C49),"",IF( ISBLANK($E49),"",VLOOKUP($C49,'Past Results'!$A$3:$J$8,8,0)+VLOOKUP($D49,'Past Results'!$A$3:$J$8,9,0)+VLOOKUP($E49,'Past Results'!$A$3:$J$8,10,0)))</f>
        <v/>
      </c>
      <c r="J49" s="77" t="str">
        <f t="shared" si="17"/>
        <v/>
      </c>
      <c r="K49" s="77" t="str">
        <f t="shared" si="18"/>
        <v/>
      </c>
      <c r="L49" s="9"/>
      <c r="M49" s="9"/>
      <c r="N49" s="9"/>
      <c r="O49" s="9"/>
      <c r="P49" s="9"/>
      <c r="Q49" s="64">
        <f t="shared" si="19"/>
        <v>87.264705882352942</v>
      </c>
      <c r="R49" s="64">
        <f t="shared" si="20"/>
        <v>72.411764705882348</v>
      </c>
      <c r="S49" s="64"/>
      <c r="T49" s="64" t="str">
        <f t="shared" si="8"/>
        <v/>
      </c>
      <c r="U49" t="str">
        <f t="shared" si="9"/>
        <v/>
      </c>
      <c r="V49" s="44" t="str">
        <f>IF(ISBLANK($C49),"",$W49/'Past Results'!$N$12)</f>
        <v/>
      </c>
      <c r="W49" s="20" t="str">
        <f>IF(ISBLANK($C49),"",'Past Results'!$N$12-$S49)</f>
        <v/>
      </c>
      <c r="X49" s="19">
        <f t="shared" si="10"/>
        <v>45</v>
      </c>
      <c r="Y49" s="44">
        <f>IF(ISBLANK($C49),$O$10/'Past Results'!$D$17,$W49/'Past Results'!$D$17)</f>
        <v>0.19</v>
      </c>
      <c r="Z49">
        <f t="shared" si="11"/>
        <v>38.470588235294116</v>
      </c>
      <c r="AC49" t="str">
        <f t="shared" si="12"/>
        <v/>
      </c>
      <c r="AD49" t="str">
        <f t="shared" si="21"/>
        <v/>
      </c>
      <c r="AE49" t="str">
        <f t="shared" si="21"/>
        <v/>
      </c>
      <c r="AF49" t="str">
        <f t="shared" si="21"/>
        <v/>
      </c>
      <c r="AG49" t="str">
        <f t="shared" si="21"/>
        <v/>
      </c>
      <c r="AH49" t="str">
        <f t="shared" si="21"/>
        <v/>
      </c>
      <c r="AI49" t="str">
        <f t="shared" si="21"/>
        <v/>
      </c>
      <c r="AJ49" t="str">
        <f t="shared" si="21"/>
        <v/>
      </c>
      <c r="AK49" t="str">
        <f t="shared" si="21"/>
        <v/>
      </c>
      <c r="AL49" t="str">
        <f t="shared" si="21"/>
        <v/>
      </c>
      <c r="AM49" t="str">
        <f t="shared" si="21"/>
        <v/>
      </c>
    </row>
    <row r="50" spans="1:39" ht="23.25" x14ac:dyDescent="0.35">
      <c r="A50" s="9"/>
      <c r="B50" s="18">
        <f t="shared" si="22"/>
        <v>46</v>
      </c>
      <c r="C50" s="67"/>
      <c r="D50" s="67"/>
      <c r="E50" s="67"/>
      <c r="F50" s="68"/>
      <c r="G50" s="78" t="str">
        <f>IF(ISBLANK($C50),"",IF( ISBLANK($E50),"",VLOOKUP($C50,'Past Results'!$A$3:$J$8,2,0)+VLOOKUP($D50,'Past Results'!$A$3:$J$8,3,0)+VLOOKUP($E50,'Past Results'!$A$3:$J$8,4,0)+$F50))</f>
        <v/>
      </c>
      <c r="H50" s="78" t="str">
        <f>IF(ISBLANK($C50),"",IF( ISBLANK($E50),"",VLOOKUP($C50,'Past Results'!$A$3:$J$8,5,0)+VLOOKUP($D50,'Past Results'!$A$3:$J$8,6,0)+VLOOKUP($E50,'Past Results'!$A$3:$J$8,7,0)-$F50))</f>
        <v/>
      </c>
      <c r="I50" s="78" t="str">
        <f>IF(ISBLANK($C50),"",IF( ISBLANK($E50),"",VLOOKUP($C50,'Past Results'!$A$3:$J$8,8,0)+VLOOKUP($D50,'Past Results'!$A$3:$J$8,9,0)+VLOOKUP($E50,'Past Results'!$A$3:$J$8,10,0)))</f>
        <v/>
      </c>
      <c r="J50" s="78" t="str">
        <f t="shared" si="17"/>
        <v/>
      </c>
      <c r="K50" s="78" t="str">
        <f t="shared" si="18"/>
        <v/>
      </c>
      <c r="L50" s="9"/>
      <c r="M50" s="9"/>
      <c r="N50" s="9"/>
      <c r="O50" s="9"/>
      <c r="P50" s="9"/>
      <c r="Q50" s="64">
        <f t="shared" si="19"/>
        <v>87.264705882352942</v>
      </c>
      <c r="R50" s="64">
        <f t="shared" si="20"/>
        <v>72.411764705882348</v>
      </c>
      <c r="S50" s="64"/>
      <c r="T50" s="64" t="str">
        <f t="shared" si="8"/>
        <v/>
      </c>
      <c r="U50" t="str">
        <f t="shared" si="9"/>
        <v/>
      </c>
      <c r="V50" s="44" t="str">
        <f>IF(ISBLANK($C50),"",$W50/'Past Results'!$N$12)</f>
        <v/>
      </c>
      <c r="W50" s="20" t="str">
        <f>IF(ISBLANK($C50),"",'Past Results'!$N$12-$S50)</f>
        <v/>
      </c>
      <c r="X50" s="19">
        <f t="shared" si="10"/>
        <v>46</v>
      </c>
      <c r="Y50" s="44">
        <f>IF(ISBLANK($C50),$O$10/'Past Results'!$D$17,$W50/'Past Results'!$D$17)</f>
        <v>0.19</v>
      </c>
      <c r="Z50">
        <f t="shared" si="11"/>
        <v>38.470588235294116</v>
      </c>
      <c r="AC50" t="str">
        <f t="shared" si="12"/>
        <v/>
      </c>
      <c r="AD50" t="str">
        <f t="shared" si="21"/>
        <v/>
      </c>
      <c r="AE50" t="str">
        <f t="shared" si="21"/>
        <v/>
      </c>
      <c r="AF50" t="str">
        <f t="shared" si="21"/>
        <v/>
      </c>
      <c r="AG50" t="str">
        <f t="shared" si="21"/>
        <v/>
      </c>
      <c r="AH50" t="str">
        <f t="shared" si="21"/>
        <v/>
      </c>
      <c r="AI50" t="str">
        <f t="shared" si="21"/>
        <v/>
      </c>
      <c r="AJ50" t="str">
        <f t="shared" si="21"/>
        <v/>
      </c>
      <c r="AK50" t="str">
        <f t="shared" si="21"/>
        <v/>
      </c>
      <c r="AL50" t="str">
        <f t="shared" si="21"/>
        <v/>
      </c>
      <c r="AM50" t="str">
        <f t="shared" si="21"/>
        <v/>
      </c>
    </row>
    <row r="51" spans="1:39" ht="23.25" x14ac:dyDescent="0.35">
      <c r="A51" s="9"/>
      <c r="B51" s="18">
        <f t="shared" si="22"/>
        <v>47</v>
      </c>
      <c r="C51" s="8"/>
      <c r="D51" s="8"/>
      <c r="E51" s="8"/>
      <c r="F51" s="7"/>
      <c r="G51" s="77" t="str">
        <f>IF(ISBLANK($C51),"",IF( ISBLANK($E51),"",VLOOKUP($C51,'Past Results'!$A$3:$J$8,2,0)+VLOOKUP($D51,'Past Results'!$A$3:$J$8,3,0)+VLOOKUP($E51,'Past Results'!$A$3:$J$8,4,0)+$F51))</f>
        <v/>
      </c>
      <c r="H51" s="77" t="str">
        <f>IF(ISBLANK($C51),"",IF( ISBLANK($E51),"",VLOOKUP($C51,'Past Results'!$A$3:$J$8,5,0)+VLOOKUP($D51,'Past Results'!$A$3:$J$8,6,0)+VLOOKUP($E51,'Past Results'!$A$3:$J$8,7,0)-$F51))</f>
        <v/>
      </c>
      <c r="I51" s="77" t="str">
        <f>IF(ISBLANK($C51),"",IF( ISBLANK($E51),"",VLOOKUP($C51,'Past Results'!$A$3:$J$8,8,0)+VLOOKUP($D51,'Past Results'!$A$3:$J$8,9,0)+VLOOKUP($E51,'Past Results'!$A$3:$J$8,10,0)))</f>
        <v/>
      </c>
      <c r="J51" s="77" t="str">
        <f t="shared" si="17"/>
        <v/>
      </c>
      <c r="K51" s="77" t="str">
        <f t="shared" si="18"/>
        <v/>
      </c>
      <c r="L51" s="9"/>
      <c r="M51" s="9"/>
      <c r="N51" s="9"/>
      <c r="O51" s="9"/>
      <c r="P51" s="9"/>
      <c r="Q51" s="64">
        <f t="shared" si="19"/>
        <v>87.264705882352942</v>
      </c>
      <c r="R51" s="64">
        <f t="shared" si="20"/>
        <v>72.411764705882348</v>
      </c>
      <c r="S51" s="64"/>
      <c r="T51" s="64" t="str">
        <f t="shared" si="8"/>
        <v/>
      </c>
      <c r="U51" t="str">
        <f t="shared" si="9"/>
        <v/>
      </c>
      <c r="V51" s="44" t="str">
        <f>IF(ISBLANK($C51),"",$W51/'Past Results'!$N$12)</f>
        <v/>
      </c>
      <c r="W51" s="20" t="str">
        <f>IF(ISBLANK($C51),"",'Past Results'!$N$12-$S51)</f>
        <v/>
      </c>
      <c r="X51" s="19">
        <f t="shared" si="10"/>
        <v>47</v>
      </c>
      <c r="Y51" s="44">
        <f>IF(ISBLANK($C51),$O$10/'Past Results'!$D$17,$W51/'Past Results'!$D$17)</f>
        <v>0.19</v>
      </c>
      <c r="Z51">
        <f t="shared" si="11"/>
        <v>38.470588235294116</v>
      </c>
      <c r="AC51" t="str">
        <f t="shared" si="12"/>
        <v/>
      </c>
      <c r="AD51" t="str">
        <f t="shared" si="21"/>
        <v/>
      </c>
      <c r="AE51" t="str">
        <f t="shared" si="21"/>
        <v/>
      </c>
      <c r="AF51" t="str">
        <f t="shared" si="21"/>
        <v/>
      </c>
      <c r="AG51" t="str">
        <f t="shared" si="21"/>
        <v/>
      </c>
      <c r="AH51" t="str">
        <f t="shared" si="21"/>
        <v/>
      </c>
      <c r="AI51" t="str">
        <f t="shared" si="21"/>
        <v/>
      </c>
      <c r="AJ51" t="str">
        <f t="shared" si="21"/>
        <v/>
      </c>
      <c r="AK51" t="str">
        <f t="shared" si="21"/>
        <v/>
      </c>
      <c r="AL51" t="str">
        <f t="shared" si="21"/>
        <v/>
      </c>
      <c r="AM51" t="str">
        <f t="shared" si="21"/>
        <v/>
      </c>
    </row>
    <row r="52" spans="1:39" ht="23.25" x14ac:dyDescent="0.35">
      <c r="A52" s="9"/>
      <c r="B52" s="18">
        <f t="shared" si="22"/>
        <v>48</v>
      </c>
      <c r="C52" s="67"/>
      <c r="D52" s="67"/>
      <c r="E52" s="67"/>
      <c r="F52" s="68"/>
      <c r="G52" s="78" t="str">
        <f>IF(ISBLANK($C52),"",IF( ISBLANK($E52),"",VLOOKUP($C52,'Past Results'!$A$3:$J$8,2,0)+VLOOKUP($D52,'Past Results'!$A$3:$J$8,3,0)+VLOOKUP($E52,'Past Results'!$A$3:$J$8,4,0)+$F52))</f>
        <v/>
      </c>
      <c r="H52" s="78" t="str">
        <f>IF(ISBLANK($C52),"",IF( ISBLANK($E52),"",VLOOKUP($C52,'Past Results'!$A$3:$J$8,5,0)+VLOOKUP($D52,'Past Results'!$A$3:$J$8,6,0)+VLOOKUP($E52,'Past Results'!$A$3:$J$8,7,0)-$F52))</f>
        <v/>
      </c>
      <c r="I52" s="78" t="str">
        <f>IF(ISBLANK($C52),"",IF( ISBLANK($E52),"",VLOOKUP($C52,'Past Results'!$A$3:$J$8,8,0)+VLOOKUP($D52,'Past Results'!$A$3:$J$8,9,0)+VLOOKUP($E52,'Past Results'!$A$3:$J$8,10,0)))</f>
        <v/>
      </c>
      <c r="J52" s="78" t="str">
        <f t="shared" si="17"/>
        <v/>
      </c>
      <c r="K52" s="78" t="str">
        <f t="shared" si="18"/>
        <v/>
      </c>
      <c r="L52" s="9"/>
      <c r="M52" s="9"/>
      <c r="N52" s="9"/>
      <c r="O52" s="9"/>
      <c r="P52" s="9"/>
      <c r="Q52" s="64">
        <f t="shared" si="19"/>
        <v>87.264705882352942</v>
      </c>
      <c r="R52" s="64">
        <f t="shared" si="20"/>
        <v>72.411764705882348</v>
      </c>
      <c r="S52" s="64"/>
      <c r="T52" s="64" t="str">
        <f t="shared" si="8"/>
        <v/>
      </c>
      <c r="U52" t="str">
        <f t="shared" si="9"/>
        <v/>
      </c>
      <c r="V52" s="44" t="str">
        <f>IF(ISBLANK($C52),"",$W52/'Past Results'!$N$12)</f>
        <v/>
      </c>
      <c r="W52" s="20" t="str">
        <f>IF(ISBLANK($C52),"",'Past Results'!$N$12-$S52)</f>
        <v/>
      </c>
      <c r="X52" s="19">
        <f t="shared" si="10"/>
        <v>48</v>
      </c>
      <c r="Y52" s="44">
        <f>IF(ISBLANK($C52),$O$10/'Past Results'!$D$17,$W52/'Past Results'!$D$17)</f>
        <v>0.19</v>
      </c>
      <c r="Z52">
        <f t="shared" si="11"/>
        <v>38.470588235294116</v>
      </c>
      <c r="AC52" t="str">
        <f t="shared" si="12"/>
        <v/>
      </c>
      <c r="AD52" t="str">
        <f t="shared" si="21"/>
        <v/>
      </c>
      <c r="AE52" t="str">
        <f t="shared" si="21"/>
        <v/>
      </c>
      <c r="AF52" t="str">
        <f t="shared" si="21"/>
        <v/>
      </c>
      <c r="AG52" t="str">
        <f t="shared" si="21"/>
        <v/>
      </c>
      <c r="AH52" t="str">
        <f t="shared" si="21"/>
        <v/>
      </c>
      <c r="AI52" t="str">
        <f t="shared" si="21"/>
        <v/>
      </c>
      <c r="AJ52" t="str">
        <f t="shared" si="21"/>
        <v/>
      </c>
      <c r="AK52" t="str">
        <f t="shared" si="21"/>
        <v/>
      </c>
      <c r="AL52" t="str">
        <f t="shared" si="21"/>
        <v/>
      </c>
      <c r="AM52" t="str">
        <f t="shared" si="21"/>
        <v/>
      </c>
    </row>
    <row r="53" spans="1:39" ht="23.25" x14ac:dyDescent="0.35">
      <c r="A53" s="9"/>
      <c r="B53" s="18">
        <f t="shared" si="22"/>
        <v>49</v>
      </c>
      <c r="C53" s="8"/>
      <c r="D53" s="8"/>
      <c r="E53" s="8"/>
      <c r="F53" s="7"/>
      <c r="G53" s="77" t="str">
        <f>IF(ISBLANK($C53),"",IF( ISBLANK($E53),"",VLOOKUP($C53,'Past Results'!$A$3:$J$8,2,0)+VLOOKUP($D53,'Past Results'!$A$3:$J$8,3,0)+VLOOKUP($E53,'Past Results'!$A$3:$J$8,4,0)+$F53))</f>
        <v/>
      </c>
      <c r="H53" s="77" t="str">
        <f>IF(ISBLANK($C53),"",IF( ISBLANK($E53),"",VLOOKUP($C53,'Past Results'!$A$3:$J$8,5,0)+VLOOKUP($D53,'Past Results'!$A$3:$J$8,6,0)+VLOOKUP($E53,'Past Results'!$A$3:$J$8,7,0)-$F53))</f>
        <v/>
      </c>
      <c r="I53" s="77" t="str">
        <f>IF(ISBLANK($C53),"",IF( ISBLANK($E53),"",VLOOKUP($C53,'Past Results'!$A$3:$J$8,8,0)+VLOOKUP($D53,'Past Results'!$A$3:$J$8,9,0)+VLOOKUP($E53,'Past Results'!$A$3:$J$8,10,0)))</f>
        <v/>
      </c>
      <c r="J53" s="77" t="str">
        <f t="shared" si="17"/>
        <v/>
      </c>
      <c r="K53" s="77" t="str">
        <f t="shared" si="18"/>
        <v/>
      </c>
      <c r="L53" s="9"/>
      <c r="M53" s="9"/>
      <c r="N53" s="9"/>
      <c r="O53" s="9"/>
      <c r="P53" s="9"/>
      <c r="Q53" s="64">
        <f t="shared" si="19"/>
        <v>87.264705882352942</v>
      </c>
      <c r="R53" s="64">
        <f t="shared" si="20"/>
        <v>72.411764705882348</v>
      </c>
      <c r="S53" s="64"/>
      <c r="T53" s="64" t="str">
        <f t="shared" si="8"/>
        <v/>
      </c>
      <c r="U53" t="str">
        <f t="shared" si="9"/>
        <v/>
      </c>
      <c r="V53" s="44" t="str">
        <f>IF(ISBLANK($C53),"",$W53/'Past Results'!$N$12)</f>
        <v/>
      </c>
      <c r="W53" s="20" t="str">
        <f>IF(ISBLANK($C53),"",'Past Results'!$N$12-$S53)</f>
        <v/>
      </c>
      <c r="X53" s="19">
        <f t="shared" si="10"/>
        <v>49</v>
      </c>
      <c r="Y53" s="44">
        <f>IF(ISBLANK($C53),$O$10/'Past Results'!$D$17,$W53/'Past Results'!$D$17)</f>
        <v>0.19</v>
      </c>
      <c r="Z53">
        <f t="shared" si="11"/>
        <v>38.470588235294116</v>
      </c>
      <c r="AC53" t="str">
        <f t="shared" si="12"/>
        <v/>
      </c>
      <c r="AD53" t="str">
        <f t="shared" si="21"/>
        <v/>
      </c>
      <c r="AE53" t="str">
        <f t="shared" si="21"/>
        <v/>
      </c>
      <c r="AF53" t="str">
        <f t="shared" si="21"/>
        <v/>
      </c>
      <c r="AG53" t="str">
        <f t="shared" si="21"/>
        <v/>
      </c>
      <c r="AH53" t="str">
        <f t="shared" si="21"/>
        <v/>
      </c>
      <c r="AI53" t="str">
        <f t="shared" si="21"/>
        <v/>
      </c>
      <c r="AJ53" t="str">
        <f t="shared" si="21"/>
        <v/>
      </c>
      <c r="AK53" t="str">
        <f t="shared" si="21"/>
        <v/>
      </c>
      <c r="AL53" t="str">
        <f t="shared" si="21"/>
        <v/>
      </c>
      <c r="AM53" t="str">
        <f t="shared" si="21"/>
        <v/>
      </c>
    </row>
    <row r="54" spans="1:39" ht="23.25" x14ac:dyDescent="0.35">
      <c r="A54" s="9"/>
      <c r="B54" s="18">
        <f t="shared" si="22"/>
        <v>50</v>
      </c>
      <c r="C54" s="67"/>
      <c r="D54" s="67"/>
      <c r="E54" s="67"/>
      <c r="F54" s="68"/>
      <c r="G54" s="78" t="str">
        <f>IF(ISBLANK($C54),"",IF( ISBLANK($E54),"",VLOOKUP($C54,'Past Results'!$A$3:$J$8,2,0)+VLOOKUP($D54,'Past Results'!$A$3:$J$8,3,0)+VLOOKUP($E54,'Past Results'!$A$3:$J$8,4,0)+$F54))</f>
        <v/>
      </c>
      <c r="H54" s="78" t="str">
        <f>IF(ISBLANK($C54),"",IF( ISBLANK($E54),"",VLOOKUP($C54,'Past Results'!$A$3:$J$8,5,0)+VLOOKUP($D54,'Past Results'!$A$3:$J$8,6,0)+VLOOKUP($E54,'Past Results'!$A$3:$J$8,7,0)-$F54))</f>
        <v/>
      </c>
      <c r="I54" s="78" t="str">
        <f>IF(ISBLANK($C54),"",IF( ISBLANK($E54),"",VLOOKUP($C54,'Past Results'!$A$3:$J$8,8,0)+VLOOKUP($D54,'Past Results'!$A$3:$J$8,9,0)+VLOOKUP($E54,'Past Results'!$A$3:$J$8,10,0)))</f>
        <v/>
      </c>
      <c r="J54" s="78" t="str">
        <f t="shared" si="17"/>
        <v/>
      </c>
      <c r="K54" s="78" t="str">
        <f t="shared" si="18"/>
        <v/>
      </c>
      <c r="L54" s="9"/>
      <c r="M54" s="9"/>
      <c r="N54" s="9"/>
      <c r="O54" s="9"/>
      <c r="P54" s="9"/>
      <c r="Q54" s="64">
        <f t="shared" si="19"/>
        <v>87.264705882352942</v>
      </c>
      <c r="R54" s="64">
        <f t="shared" si="20"/>
        <v>72.411764705882348</v>
      </c>
      <c r="S54" s="64"/>
      <c r="T54" s="64" t="str">
        <f t="shared" si="8"/>
        <v/>
      </c>
      <c r="U54" t="str">
        <f t="shared" si="9"/>
        <v/>
      </c>
      <c r="V54" s="44" t="str">
        <f>IF(ISBLANK($C54),"",$W54/'Past Results'!$N$12)</f>
        <v/>
      </c>
      <c r="W54" s="20" t="str">
        <f>IF(ISBLANK($C54),"",'Past Results'!$N$12-$S54)</f>
        <v/>
      </c>
      <c r="X54" s="19">
        <f t="shared" si="10"/>
        <v>50</v>
      </c>
      <c r="Y54" s="44">
        <f>IF(ISBLANK($C54),$O$10/'Past Results'!$D$17,$W54/'Past Results'!$D$17)</f>
        <v>0.19</v>
      </c>
      <c r="Z54">
        <f t="shared" si="11"/>
        <v>38.470588235294116</v>
      </c>
      <c r="AC54" t="str">
        <f t="shared" si="12"/>
        <v/>
      </c>
      <c r="AD54" t="str">
        <f t="shared" ref="AD54:AM69" si="23">IF(AND($V54&gt;=AC$3,$V54&lt;AD$3),1,"")</f>
        <v/>
      </c>
      <c r="AE54" t="str">
        <f t="shared" si="23"/>
        <v/>
      </c>
      <c r="AF54" t="str">
        <f t="shared" si="23"/>
        <v/>
      </c>
      <c r="AG54" t="str">
        <f t="shared" si="23"/>
        <v/>
      </c>
      <c r="AH54" t="str">
        <f t="shared" si="23"/>
        <v/>
      </c>
      <c r="AI54" t="str">
        <f t="shared" si="23"/>
        <v/>
      </c>
      <c r="AJ54" t="str">
        <f t="shared" si="23"/>
        <v/>
      </c>
      <c r="AK54" t="str">
        <f t="shared" si="23"/>
        <v/>
      </c>
      <c r="AL54" t="str">
        <f t="shared" si="23"/>
        <v/>
      </c>
      <c r="AM54" t="str">
        <f t="shared" si="23"/>
        <v/>
      </c>
    </row>
    <row r="55" spans="1:39" ht="23.25" x14ac:dyDescent="0.35">
      <c r="A55" s="9"/>
      <c r="B55" s="18">
        <f t="shared" si="22"/>
        <v>51</v>
      </c>
      <c r="C55" s="8"/>
      <c r="D55" s="8"/>
      <c r="E55" s="8"/>
      <c r="F55" s="7"/>
      <c r="G55" s="77" t="str">
        <f>IF(ISBLANK($C55),"",IF( ISBLANK($E55),"",VLOOKUP($C55,'Past Results'!$A$3:$J$8,2,0)+VLOOKUP($D55,'Past Results'!$A$3:$J$8,3,0)+VLOOKUP($E55,'Past Results'!$A$3:$J$8,4,0)+$F55))</f>
        <v/>
      </c>
      <c r="H55" s="77" t="str">
        <f>IF(ISBLANK($C55),"",IF( ISBLANK($E55),"",VLOOKUP($C55,'Past Results'!$A$3:$J$8,5,0)+VLOOKUP($D55,'Past Results'!$A$3:$J$8,6,0)+VLOOKUP($E55,'Past Results'!$A$3:$J$8,7,0)-$F55))</f>
        <v/>
      </c>
      <c r="I55" s="77" t="str">
        <f>IF(ISBLANK($C55),"",IF( ISBLANK($E55),"",VLOOKUP($C55,'Past Results'!$A$3:$J$8,8,0)+VLOOKUP($D55,'Past Results'!$A$3:$J$8,9,0)+VLOOKUP($E55,'Past Results'!$A$3:$J$8,10,0)))</f>
        <v/>
      </c>
      <c r="J55" s="77" t="str">
        <f t="shared" si="17"/>
        <v/>
      </c>
      <c r="K55" s="77" t="str">
        <f t="shared" si="18"/>
        <v/>
      </c>
      <c r="L55" s="9"/>
      <c r="M55" s="9"/>
      <c r="N55" s="9"/>
      <c r="O55" s="9"/>
      <c r="P55" s="9"/>
      <c r="Q55" s="64">
        <f t="shared" si="19"/>
        <v>87.264705882352942</v>
      </c>
      <c r="R55" s="64">
        <f t="shared" si="20"/>
        <v>72.411764705882348</v>
      </c>
      <c r="S55" s="64"/>
      <c r="T55" s="64" t="str">
        <f t="shared" si="8"/>
        <v/>
      </c>
      <c r="U55" t="str">
        <f t="shared" si="9"/>
        <v/>
      </c>
      <c r="V55" s="44" t="str">
        <f>IF(ISBLANK($C55),"",$W55/'Past Results'!$N$12)</f>
        <v/>
      </c>
      <c r="W55" s="20" t="str">
        <f>IF(ISBLANK($C55),"",'Past Results'!$N$12-$S55)</f>
        <v/>
      </c>
      <c r="X55" s="19">
        <f t="shared" si="10"/>
        <v>51</v>
      </c>
      <c r="Y55" s="44">
        <f>IF(ISBLANK($C55),$O$10/'Past Results'!$D$17,$W55/'Past Results'!$D$17)</f>
        <v>0.19</v>
      </c>
      <c r="Z55">
        <f t="shared" si="11"/>
        <v>38.470588235294116</v>
      </c>
      <c r="AC55" t="str">
        <f t="shared" si="12"/>
        <v/>
      </c>
      <c r="AD55" t="str">
        <f t="shared" si="23"/>
        <v/>
      </c>
      <c r="AE55" t="str">
        <f t="shared" si="23"/>
        <v/>
      </c>
      <c r="AF55" t="str">
        <f t="shared" si="23"/>
        <v/>
      </c>
      <c r="AG55" t="str">
        <f t="shared" si="23"/>
        <v/>
      </c>
      <c r="AH55" t="str">
        <f t="shared" si="23"/>
        <v/>
      </c>
      <c r="AI55" t="str">
        <f t="shared" si="23"/>
        <v/>
      </c>
      <c r="AJ55" t="str">
        <f t="shared" si="23"/>
        <v/>
      </c>
      <c r="AK55" t="str">
        <f t="shared" si="23"/>
        <v/>
      </c>
      <c r="AL55" t="str">
        <f t="shared" si="23"/>
        <v/>
      </c>
      <c r="AM55" t="str">
        <f t="shared" si="23"/>
        <v/>
      </c>
    </row>
    <row r="56" spans="1:39" ht="23.25" x14ac:dyDescent="0.35">
      <c r="A56" s="9"/>
      <c r="B56" s="18">
        <f t="shared" si="22"/>
        <v>52</v>
      </c>
      <c r="C56" s="67"/>
      <c r="D56" s="67"/>
      <c r="E56" s="67"/>
      <c r="F56" s="68"/>
      <c r="G56" s="78" t="str">
        <f>IF(ISBLANK($C56),"",IF( ISBLANK($E56),"",VLOOKUP($C56,'Past Results'!$A$3:$J$8,2,0)+VLOOKUP($D56,'Past Results'!$A$3:$J$8,3,0)+VLOOKUP($E56,'Past Results'!$A$3:$J$8,4,0)+$F56))</f>
        <v/>
      </c>
      <c r="H56" s="78" t="str">
        <f>IF(ISBLANK($C56),"",IF( ISBLANK($E56),"",VLOOKUP($C56,'Past Results'!$A$3:$J$8,5,0)+VLOOKUP($D56,'Past Results'!$A$3:$J$8,6,0)+VLOOKUP($E56,'Past Results'!$A$3:$J$8,7,0)-$F56))</f>
        <v/>
      </c>
      <c r="I56" s="78" t="str">
        <f>IF(ISBLANK($C56),"",IF( ISBLANK($E56),"",VLOOKUP($C56,'Past Results'!$A$3:$J$8,8,0)+VLOOKUP($D56,'Past Results'!$A$3:$J$8,9,0)+VLOOKUP($E56,'Past Results'!$A$3:$J$8,10,0)))</f>
        <v/>
      </c>
      <c r="J56" s="78" t="str">
        <f t="shared" si="17"/>
        <v/>
      </c>
      <c r="K56" s="78" t="str">
        <f t="shared" si="18"/>
        <v/>
      </c>
      <c r="L56" s="9"/>
      <c r="M56" s="9"/>
      <c r="N56" s="9"/>
      <c r="O56" s="9"/>
      <c r="P56" s="9"/>
      <c r="Q56" s="64">
        <f t="shared" si="19"/>
        <v>87.264705882352942</v>
      </c>
      <c r="R56" s="64">
        <f t="shared" si="20"/>
        <v>72.411764705882348</v>
      </c>
      <c r="S56" s="64"/>
      <c r="T56" s="64" t="str">
        <f t="shared" si="8"/>
        <v/>
      </c>
      <c r="U56" t="str">
        <f t="shared" si="9"/>
        <v/>
      </c>
      <c r="V56" s="44" t="str">
        <f>IF(ISBLANK($C56),"",$W56/'Past Results'!$N$12)</f>
        <v/>
      </c>
      <c r="W56" s="20" t="str">
        <f>IF(ISBLANK($C56),"",'Past Results'!$N$12-$S56)</f>
        <v/>
      </c>
      <c r="X56" s="19">
        <f t="shared" si="10"/>
        <v>52</v>
      </c>
      <c r="Y56" s="44">
        <f>IF(ISBLANK($C56),$O$10/'Past Results'!$D$17,$W56/'Past Results'!$D$17)</f>
        <v>0.19</v>
      </c>
      <c r="Z56">
        <f t="shared" si="11"/>
        <v>38.470588235294116</v>
      </c>
      <c r="AC56" t="str">
        <f t="shared" si="12"/>
        <v/>
      </c>
      <c r="AD56" t="str">
        <f t="shared" si="23"/>
        <v/>
      </c>
      <c r="AE56" t="str">
        <f t="shared" si="23"/>
        <v/>
      </c>
      <c r="AF56" t="str">
        <f t="shared" si="23"/>
        <v/>
      </c>
      <c r="AG56" t="str">
        <f t="shared" si="23"/>
        <v/>
      </c>
      <c r="AH56" t="str">
        <f t="shared" si="23"/>
        <v/>
      </c>
      <c r="AI56" t="str">
        <f t="shared" si="23"/>
        <v/>
      </c>
      <c r="AJ56" t="str">
        <f t="shared" si="23"/>
        <v/>
      </c>
      <c r="AK56" t="str">
        <f t="shared" si="23"/>
        <v/>
      </c>
      <c r="AL56" t="str">
        <f t="shared" si="23"/>
        <v/>
      </c>
      <c r="AM56" t="str">
        <f t="shared" si="23"/>
        <v/>
      </c>
    </row>
    <row r="57" spans="1:39" ht="23.25" x14ac:dyDescent="0.35">
      <c r="A57" s="9"/>
      <c r="B57" s="18">
        <f t="shared" si="22"/>
        <v>53</v>
      </c>
      <c r="C57" s="8"/>
      <c r="D57" s="8"/>
      <c r="E57" s="8"/>
      <c r="F57" s="7"/>
      <c r="G57" s="77" t="str">
        <f>IF(ISBLANK($C57),"",IF( ISBLANK($E57),"",VLOOKUP($C57,'Past Results'!$A$3:$J$8,2,0)+VLOOKUP($D57,'Past Results'!$A$3:$J$8,3,0)+VLOOKUP($E57,'Past Results'!$A$3:$J$8,4,0)+$F57))</f>
        <v/>
      </c>
      <c r="H57" s="77" t="str">
        <f>IF(ISBLANK($C57),"",IF( ISBLANK($E57),"",VLOOKUP($C57,'Past Results'!$A$3:$J$8,5,0)+VLOOKUP($D57,'Past Results'!$A$3:$J$8,6,0)+VLOOKUP($E57,'Past Results'!$A$3:$J$8,7,0)-$F57))</f>
        <v/>
      </c>
      <c r="I57" s="77" t="str">
        <f>IF(ISBLANK($C57),"",IF( ISBLANK($E57),"",VLOOKUP($C57,'Past Results'!$A$3:$J$8,8,0)+VLOOKUP($D57,'Past Results'!$A$3:$J$8,9,0)+VLOOKUP($E57,'Past Results'!$A$3:$J$8,10,0)))</f>
        <v/>
      </c>
      <c r="J57" s="77" t="str">
        <f t="shared" si="17"/>
        <v/>
      </c>
      <c r="K57" s="77" t="str">
        <f t="shared" si="18"/>
        <v/>
      </c>
      <c r="L57" s="9"/>
      <c r="M57" s="9"/>
      <c r="N57" s="9"/>
      <c r="O57" s="9"/>
      <c r="P57" s="9"/>
      <c r="Q57" s="64">
        <f t="shared" si="19"/>
        <v>87.264705882352942</v>
      </c>
      <c r="R57" s="64">
        <f t="shared" si="20"/>
        <v>72.411764705882348</v>
      </c>
      <c r="S57" s="64"/>
      <c r="T57" s="64" t="str">
        <f t="shared" si="8"/>
        <v/>
      </c>
      <c r="U57" t="str">
        <f t="shared" si="9"/>
        <v/>
      </c>
      <c r="V57" s="44" t="str">
        <f>IF(ISBLANK($C57),"",$W57/'Past Results'!$N$12)</f>
        <v/>
      </c>
      <c r="W57" s="20" t="str">
        <f>IF(ISBLANK($C57),"",'Past Results'!$N$12-$S57)</f>
        <v/>
      </c>
      <c r="X57" s="19">
        <f t="shared" si="10"/>
        <v>53</v>
      </c>
      <c r="Y57" s="44">
        <f>IF(ISBLANK($C57),$O$10/'Past Results'!$D$17,$W57/'Past Results'!$D$17)</f>
        <v>0.19</v>
      </c>
      <c r="Z57">
        <f t="shared" si="11"/>
        <v>38.470588235294116</v>
      </c>
      <c r="AC57" t="str">
        <f t="shared" si="12"/>
        <v/>
      </c>
      <c r="AD57" t="str">
        <f t="shared" si="23"/>
        <v/>
      </c>
      <c r="AE57" t="str">
        <f t="shared" si="23"/>
        <v/>
      </c>
      <c r="AF57" t="str">
        <f t="shared" si="23"/>
        <v/>
      </c>
      <c r="AG57" t="str">
        <f t="shared" si="23"/>
        <v/>
      </c>
      <c r="AH57" t="str">
        <f t="shared" si="23"/>
        <v/>
      </c>
      <c r="AI57" t="str">
        <f t="shared" si="23"/>
        <v/>
      </c>
      <c r="AJ57" t="str">
        <f t="shared" si="23"/>
        <v/>
      </c>
      <c r="AK57" t="str">
        <f t="shared" si="23"/>
        <v/>
      </c>
      <c r="AL57" t="str">
        <f t="shared" si="23"/>
        <v/>
      </c>
      <c r="AM57" t="str">
        <f t="shared" si="23"/>
        <v/>
      </c>
    </row>
    <row r="58" spans="1:39" ht="23.25" x14ac:dyDescent="0.35">
      <c r="A58" s="9"/>
      <c r="B58" s="18">
        <f t="shared" si="22"/>
        <v>54</v>
      </c>
      <c r="C58" s="67"/>
      <c r="D58" s="67"/>
      <c r="E58" s="67"/>
      <c r="F58" s="68"/>
      <c r="G58" s="78" t="str">
        <f>IF(ISBLANK($C58),"",IF( ISBLANK($E58),"",VLOOKUP($C58,'Past Results'!$A$3:$J$8,2,0)+VLOOKUP($D58,'Past Results'!$A$3:$J$8,3,0)+VLOOKUP($E58,'Past Results'!$A$3:$J$8,4,0)+$F58))</f>
        <v/>
      </c>
      <c r="H58" s="78" t="str">
        <f>IF(ISBLANK($C58),"",IF( ISBLANK($E58),"",VLOOKUP($C58,'Past Results'!$A$3:$J$8,5,0)+VLOOKUP($D58,'Past Results'!$A$3:$J$8,6,0)+VLOOKUP($E58,'Past Results'!$A$3:$J$8,7,0)-$F58))</f>
        <v/>
      </c>
      <c r="I58" s="78" t="str">
        <f>IF(ISBLANK($C58),"",IF( ISBLANK($E58),"",VLOOKUP($C58,'Past Results'!$A$3:$J$8,8,0)+VLOOKUP($D58,'Past Results'!$A$3:$J$8,9,0)+VLOOKUP($E58,'Past Results'!$A$3:$J$8,10,0)))</f>
        <v/>
      </c>
      <c r="J58" s="78" t="str">
        <f t="shared" si="17"/>
        <v/>
      </c>
      <c r="K58" s="78" t="str">
        <f t="shared" si="18"/>
        <v/>
      </c>
      <c r="L58" s="9"/>
      <c r="M58" s="9"/>
      <c r="N58" s="9"/>
      <c r="O58" s="9"/>
      <c r="P58" s="9"/>
      <c r="Q58" s="64">
        <f t="shared" si="19"/>
        <v>87.264705882352942</v>
      </c>
      <c r="R58" s="64">
        <f t="shared" si="20"/>
        <v>72.411764705882348</v>
      </c>
      <c r="S58" s="64"/>
      <c r="T58" s="64" t="str">
        <f t="shared" si="8"/>
        <v/>
      </c>
      <c r="U58" t="str">
        <f t="shared" si="9"/>
        <v/>
      </c>
      <c r="V58" s="44" t="str">
        <f>IF(ISBLANK($C58),"",$W58/'Past Results'!$N$12)</f>
        <v/>
      </c>
      <c r="W58" s="20" t="str">
        <f>IF(ISBLANK($C58),"",'Past Results'!$N$12-$S58)</f>
        <v/>
      </c>
      <c r="X58" s="19">
        <f t="shared" si="10"/>
        <v>54</v>
      </c>
      <c r="Y58" s="44">
        <f>IF(ISBLANK($C58),$O$10/'Past Results'!$D$17,$W58/'Past Results'!$D$17)</f>
        <v>0.19</v>
      </c>
      <c r="Z58">
        <f t="shared" si="11"/>
        <v>38.470588235294116</v>
      </c>
      <c r="AC58" t="str">
        <f t="shared" si="12"/>
        <v/>
      </c>
      <c r="AD58" t="str">
        <f t="shared" si="23"/>
        <v/>
      </c>
      <c r="AE58" t="str">
        <f t="shared" si="23"/>
        <v/>
      </c>
      <c r="AF58" t="str">
        <f t="shared" si="23"/>
        <v/>
      </c>
      <c r="AG58" t="str">
        <f t="shared" si="23"/>
        <v/>
      </c>
      <c r="AH58" t="str">
        <f t="shared" si="23"/>
        <v/>
      </c>
      <c r="AI58" t="str">
        <f t="shared" si="23"/>
        <v/>
      </c>
      <c r="AJ58" t="str">
        <f t="shared" si="23"/>
        <v/>
      </c>
      <c r="AK58" t="str">
        <f t="shared" si="23"/>
        <v/>
      </c>
      <c r="AL58" t="str">
        <f t="shared" si="23"/>
        <v/>
      </c>
      <c r="AM58" t="str">
        <f t="shared" si="23"/>
        <v/>
      </c>
    </row>
    <row r="59" spans="1:39" ht="23.25" x14ac:dyDescent="0.35">
      <c r="A59" s="9"/>
      <c r="B59" s="18">
        <f t="shared" si="22"/>
        <v>55</v>
      </c>
      <c r="C59" s="8"/>
      <c r="D59" s="8"/>
      <c r="E59" s="8"/>
      <c r="F59" s="7"/>
      <c r="G59" s="77" t="str">
        <f>IF(ISBLANK($C59),"",IF( ISBLANK($E59),"",VLOOKUP($C59,'Past Results'!$A$3:$J$8,2,0)+VLOOKUP($D59,'Past Results'!$A$3:$J$8,3,0)+VLOOKUP($E59,'Past Results'!$A$3:$J$8,4,0)+$F59))</f>
        <v/>
      </c>
      <c r="H59" s="77" t="str">
        <f>IF(ISBLANK($C59),"",IF( ISBLANK($E59),"",VLOOKUP($C59,'Past Results'!$A$3:$J$8,5,0)+VLOOKUP($D59,'Past Results'!$A$3:$J$8,6,0)+VLOOKUP($E59,'Past Results'!$A$3:$J$8,7,0)-$F59))</f>
        <v/>
      </c>
      <c r="I59" s="77" t="str">
        <f>IF(ISBLANK($C59),"",IF( ISBLANK($E59),"",VLOOKUP($C59,'Past Results'!$A$3:$J$8,8,0)+VLOOKUP($D59,'Past Results'!$A$3:$J$8,9,0)+VLOOKUP($E59,'Past Results'!$A$3:$J$8,10,0)))</f>
        <v/>
      </c>
      <c r="J59" s="77" t="str">
        <f t="shared" si="17"/>
        <v/>
      </c>
      <c r="K59" s="77" t="str">
        <f t="shared" si="18"/>
        <v/>
      </c>
      <c r="L59" s="9"/>
      <c r="M59" s="9"/>
      <c r="N59" s="9"/>
      <c r="O59" s="9"/>
      <c r="P59" s="9"/>
      <c r="Q59" s="64">
        <f t="shared" si="19"/>
        <v>87.264705882352942</v>
      </c>
      <c r="R59" s="64">
        <f t="shared" si="20"/>
        <v>72.411764705882348</v>
      </c>
      <c r="S59" s="64"/>
      <c r="T59" s="64" t="str">
        <f t="shared" si="8"/>
        <v/>
      </c>
      <c r="U59" t="str">
        <f t="shared" si="9"/>
        <v/>
      </c>
      <c r="V59" s="44" t="str">
        <f>IF(ISBLANK($C59),"",$W59/'Past Results'!$N$12)</f>
        <v/>
      </c>
      <c r="W59" s="20" t="str">
        <f>IF(ISBLANK($C59),"",'Past Results'!$N$12-$S59)</f>
        <v/>
      </c>
      <c r="X59" s="19">
        <f t="shared" si="10"/>
        <v>55</v>
      </c>
      <c r="Y59" s="44">
        <f>IF(ISBLANK($C59),$O$10/'Past Results'!$D$17,$W59/'Past Results'!$D$17)</f>
        <v>0.19</v>
      </c>
      <c r="Z59">
        <f t="shared" si="11"/>
        <v>38.470588235294116</v>
      </c>
      <c r="AC59" t="str">
        <f t="shared" si="12"/>
        <v/>
      </c>
      <c r="AD59" t="str">
        <f t="shared" si="23"/>
        <v/>
      </c>
      <c r="AE59" t="str">
        <f t="shared" si="23"/>
        <v/>
      </c>
      <c r="AF59" t="str">
        <f t="shared" si="23"/>
        <v/>
      </c>
      <c r="AG59" t="str">
        <f t="shared" si="23"/>
        <v/>
      </c>
      <c r="AH59" t="str">
        <f t="shared" si="23"/>
        <v/>
      </c>
      <c r="AI59" t="str">
        <f t="shared" si="23"/>
        <v/>
      </c>
      <c r="AJ59" t="str">
        <f t="shared" si="23"/>
        <v/>
      </c>
      <c r="AK59" t="str">
        <f t="shared" si="23"/>
        <v/>
      </c>
      <c r="AL59" t="str">
        <f t="shared" si="23"/>
        <v/>
      </c>
      <c r="AM59" t="str">
        <f t="shared" si="23"/>
        <v/>
      </c>
    </row>
    <row r="60" spans="1:39" ht="23.25" x14ac:dyDescent="0.35">
      <c r="A60" s="9"/>
      <c r="B60" s="18">
        <f t="shared" si="22"/>
        <v>56</v>
      </c>
      <c r="C60" s="67"/>
      <c r="D60" s="67"/>
      <c r="E60" s="67"/>
      <c r="F60" s="68"/>
      <c r="G60" s="78" t="str">
        <f>IF(ISBLANK($C60),"",IF( ISBLANK($E60),"",VLOOKUP($C60,'Past Results'!$A$3:$J$8,2,0)+VLOOKUP($D60,'Past Results'!$A$3:$J$8,3,0)+VLOOKUP($E60,'Past Results'!$A$3:$J$8,4,0)+$F60))</f>
        <v/>
      </c>
      <c r="H60" s="78" t="str">
        <f>IF(ISBLANK($C60),"",IF( ISBLANK($E60),"",VLOOKUP($C60,'Past Results'!$A$3:$J$8,5,0)+VLOOKUP($D60,'Past Results'!$A$3:$J$8,6,0)+VLOOKUP($E60,'Past Results'!$A$3:$J$8,7,0)-$F60))</f>
        <v/>
      </c>
      <c r="I60" s="78" t="str">
        <f>IF(ISBLANK($C60),"",IF( ISBLANK($E60),"",VLOOKUP($C60,'Past Results'!$A$3:$J$8,8,0)+VLOOKUP($D60,'Past Results'!$A$3:$J$8,9,0)+VLOOKUP($E60,'Past Results'!$A$3:$J$8,10,0)))</f>
        <v/>
      </c>
      <c r="J60" s="78" t="str">
        <f t="shared" si="17"/>
        <v/>
      </c>
      <c r="K60" s="78" t="str">
        <f t="shared" si="18"/>
        <v/>
      </c>
      <c r="L60" s="9"/>
      <c r="M60" s="9"/>
      <c r="N60" s="9"/>
      <c r="O60" s="9"/>
      <c r="P60" s="9"/>
      <c r="Q60" s="64">
        <f t="shared" si="19"/>
        <v>87.264705882352942</v>
      </c>
      <c r="R60" s="64">
        <f t="shared" si="20"/>
        <v>72.411764705882348</v>
      </c>
      <c r="S60" s="64"/>
      <c r="T60" s="64" t="str">
        <f t="shared" si="8"/>
        <v/>
      </c>
      <c r="U60" t="str">
        <f t="shared" si="9"/>
        <v/>
      </c>
      <c r="V60" s="44" t="str">
        <f>IF(ISBLANK($C60),"",$W60/'Past Results'!$N$12)</f>
        <v/>
      </c>
      <c r="W60" s="20" t="str">
        <f>IF(ISBLANK($C60),"",'Past Results'!$N$12-$S60)</f>
        <v/>
      </c>
      <c r="X60" s="19">
        <f t="shared" si="10"/>
        <v>56</v>
      </c>
      <c r="Y60" s="44">
        <f>IF(ISBLANK($C60),$O$10/'Past Results'!$D$17,$W60/'Past Results'!$D$17)</f>
        <v>0.19</v>
      </c>
      <c r="Z60">
        <f t="shared" si="11"/>
        <v>38.470588235294116</v>
      </c>
      <c r="AC60" t="str">
        <f t="shared" si="12"/>
        <v/>
      </c>
      <c r="AD60" t="str">
        <f t="shared" si="23"/>
        <v/>
      </c>
      <c r="AE60" t="str">
        <f t="shared" si="23"/>
        <v/>
      </c>
      <c r="AF60" t="str">
        <f t="shared" si="23"/>
        <v/>
      </c>
      <c r="AG60" t="str">
        <f t="shared" si="23"/>
        <v/>
      </c>
      <c r="AH60" t="str">
        <f t="shared" si="23"/>
        <v/>
      </c>
      <c r="AI60" t="str">
        <f t="shared" si="23"/>
        <v/>
      </c>
      <c r="AJ60" t="str">
        <f t="shared" si="23"/>
        <v/>
      </c>
      <c r="AK60" t="str">
        <f t="shared" si="23"/>
        <v/>
      </c>
      <c r="AL60" t="str">
        <f t="shared" si="23"/>
        <v/>
      </c>
      <c r="AM60" t="str">
        <f t="shared" si="23"/>
        <v/>
      </c>
    </row>
    <row r="61" spans="1:39" ht="23.25" x14ac:dyDescent="0.35">
      <c r="A61" s="9"/>
      <c r="B61" s="18">
        <f t="shared" si="22"/>
        <v>57</v>
      </c>
      <c r="C61" s="8"/>
      <c r="D61" s="8"/>
      <c r="E61" s="8"/>
      <c r="F61" s="7"/>
      <c r="G61" s="77" t="str">
        <f>IF(ISBLANK($C61),"",IF( ISBLANK($E61),"",VLOOKUP($C61,'Past Results'!$A$3:$J$8,2,0)+VLOOKUP($D61,'Past Results'!$A$3:$J$8,3,0)+VLOOKUP($E61,'Past Results'!$A$3:$J$8,4,0)+$F61))</f>
        <v/>
      </c>
      <c r="H61" s="77" t="str">
        <f>IF(ISBLANK($C61),"",IF( ISBLANK($E61),"",VLOOKUP($C61,'Past Results'!$A$3:$J$8,5,0)+VLOOKUP($D61,'Past Results'!$A$3:$J$8,6,0)+VLOOKUP($E61,'Past Results'!$A$3:$J$8,7,0)-$F61))</f>
        <v/>
      </c>
      <c r="I61" s="77" t="str">
        <f>IF(ISBLANK($C61),"",IF( ISBLANK($E61),"",VLOOKUP($C61,'Past Results'!$A$3:$J$8,8,0)+VLOOKUP($D61,'Past Results'!$A$3:$J$8,9,0)+VLOOKUP($E61,'Past Results'!$A$3:$J$8,10,0)))</f>
        <v/>
      </c>
      <c r="J61" s="77" t="str">
        <f t="shared" si="17"/>
        <v/>
      </c>
      <c r="K61" s="77" t="str">
        <f t="shared" si="18"/>
        <v/>
      </c>
      <c r="L61" s="9"/>
      <c r="M61" s="9"/>
      <c r="N61" s="9"/>
      <c r="O61" s="9"/>
      <c r="P61" s="9"/>
      <c r="Q61" s="64">
        <f t="shared" si="19"/>
        <v>87.264705882352942</v>
      </c>
      <c r="R61" s="64">
        <f t="shared" si="20"/>
        <v>72.411764705882348</v>
      </c>
      <c r="S61" s="64"/>
      <c r="T61" s="64" t="str">
        <f t="shared" si="8"/>
        <v/>
      </c>
      <c r="U61" t="str">
        <f t="shared" si="9"/>
        <v/>
      </c>
      <c r="V61" s="44" t="str">
        <f>IF(ISBLANK($C61),"",$W61/'Past Results'!$N$12)</f>
        <v/>
      </c>
      <c r="W61" s="20" t="str">
        <f>IF(ISBLANK($C61),"",'Past Results'!$N$12-$S61)</f>
        <v/>
      </c>
      <c r="X61" s="19">
        <f t="shared" si="10"/>
        <v>57</v>
      </c>
      <c r="Y61" s="44">
        <f>IF(ISBLANK($C61),$O$10/'Past Results'!$D$17,$W61/'Past Results'!$D$17)</f>
        <v>0.19</v>
      </c>
      <c r="Z61">
        <f t="shared" si="11"/>
        <v>38.470588235294116</v>
      </c>
      <c r="AC61" t="str">
        <f t="shared" si="12"/>
        <v/>
      </c>
      <c r="AD61" t="str">
        <f t="shared" si="23"/>
        <v/>
      </c>
      <c r="AE61" t="str">
        <f t="shared" si="23"/>
        <v/>
      </c>
      <c r="AF61" t="str">
        <f t="shared" si="23"/>
        <v/>
      </c>
      <c r="AG61" t="str">
        <f t="shared" si="23"/>
        <v/>
      </c>
      <c r="AH61" t="str">
        <f t="shared" si="23"/>
        <v/>
      </c>
      <c r="AI61" t="str">
        <f t="shared" si="23"/>
        <v/>
      </c>
      <c r="AJ61" t="str">
        <f t="shared" si="23"/>
        <v/>
      </c>
      <c r="AK61" t="str">
        <f t="shared" si="23"/>
        <v/>
      </c>
      <c r="AL61" t="str">
        <f t="shared" si="23"/>
        <v/>
      </c>
      <c r="AM61" t="str">
        <f t="shared" si="23"/>
        <v/>
      </c>
    </row>
    <row r="62" spans="1:39" ht="23.25" x14ac:dyDescent="0.35">
      <c r="A62" s="9"/>
      <c r="B62" s="18">
        <f t="shared" si="22"/>
        <v>58</v>
      </c>
      <c r="C62" s="67"/>
      <c r="D62" s="67"/>
      <c r="E62" s="67"/>
      <c r="F62" s="68"/>
      <c r="G62" s="78" t="str">
        <f>IF(ISBLANK($C62),"",IF( ISBLANK($E62),"",VLOOKUP($C62,'Past Results'!$A$3:$J$8,2,0)+VLOOKUP($D62,'Past Results'!$A$3:$J$8,3,0)+VLOOKUP($E62,'Past Results'!$A$3:$J$8,4,0)+$F62))</f>
        <v/>
      </c>
      <c r="H62" s="78" t="str">
        <f>IF(ISBLANK($C62),"",IF( ISBLANK($E62),"",VLOOKUP($C62,'Past Results'!$A$3:$J$8,5,0)+VLOOKUP($D62,'Past Results'!$A$3:$J$8,6,0)+VLOOKUP($E62,'Past Results'!$A$3:$J$8,7,0)-$F62))</f>
        <v/>
      </c>
      <c r="I62" s="78" t="str">
        <f>IF(ISBLANK($C62),"",IF( ISBLANK($E62),"",VLOOKUP($C62,'Past Results'!$A$3:$J$8,8,0)+VLOOKUP($D62,'Past Results'!$A$3:$J$8,9,0)+VLOOKUP($E62,'Past Results'!$A$3:$J$8,10,0)))</f>
        <v/>
      </c>
      <c r="J62" s="78" t="str">
        <f t="shared" si="17"/>
        <v/>
      </c>
      <c r="K62" s="78" t="str">
        <f t="shared" si="18"/>
        <v/>
      </c>
      <c r="L62" s="9"/>
      <c r="M62" s="9"/>
      <c r="N62" s="9"/>
      <c r="O62" s="9"/>
      <c r="P62" s="9"/>
      <c r="Q62" s="64">
        <f t="shared" si="19"/>
        <v>87.264705882352942</v>
      </c>
      <c r="R62" s="64">
        <f t="shared" si="20"/>
        <v>72.411764705882348</v>
      </c>
      <c r="S62" s="64"/>
      <c r="T62" s="64" t="str">
        <f t="shared" si="8"/>
        <v/>
      </c>
      <c r="U62" t="str">
        <f t="shared" si="9"/>
        <v/>
      </c>
      <c r="V62" s="44" t="str">
        <f>IF(ISBLANK($C62),"",$W62/'Past Results'!$N$12)</f>
        <v/>
      </c>
      <c r="W62" s="20" t="str">
        <f>IF(ISBLANK($C62),"",'Past Results'!$N$12-$S62)</f>
        <v/>
      </c>
      <c r="X62" s="19">
        <f t="shared" si="10"/>
        <v>58</v>
      </c>
      <c r="Y62" s="44">
        <f>IF(ISBLANK($C62),$O$10/'Past Results'!$D$17,$W62/'Past Results'!$D$17)</f>
        <v>0.19</v>
      </c>
      <c r="Z62">
        <f t="shared" si="11"/>
        <v>38.470588235294116</v>
      </c>
      <c r="AC62" t="str">
        <f t="shared" si="12"/>
        <v/>
      </c>
      <c r="AD62" t="str">
        <f t="shared" si="23"/>
        <v/>
      </c>
      <c r="AE62" t="str">
        <f t="shared" si="23"/>
        <v/>
      </c>
      <c r="AF62" t="str">
        <f t="shared" si="23"/>
        <v/>
      </c>
      <c r="AG62" t="str">
        <f t="shared" si="23"/>
        <v/>
      </c>
      <c r="AH62" t="str">
        <f t="shared" si="23"/>
        <v/>
      </c>
      <c r="AI62" t="str">
        <f t="shared" si="23"/>
        <v/>
      </c>
      <c r="AJ62" t="str">
        <f t="shared" si="23"/>
        <v/>
      </c>
      <c r="AK62" t="str">
        <f t="shared" si="23"/>
        <v/>
      </c>
      <c r="AL62" t="str">
        <f t="shared" si="23"/>
        <v/>
      </c>
      <c r="AM62" t="str">
        <f t="shared" si="23"/>
        <v/>
      </c>
    </row>
    <row r="63" spans="1:39" ht="23.25" x14ac:dyDescent="0.35">
      <c r="A63" s="9"/>
      <c r="B63" s="18">
        <f t="shared" si="22"/>
        <v>59</v>
      </c>
      <c r="C63" s="8"/>
      <c r="D63" s="8"/>
      <c r="E63" s="8"/>
      <c r="F63" s="7"/>
      <c r="G63" s="77" t="str">
        <f>IF(ISBLANK($C63),"",IF( ISBLANK($E63),"",VLOOKUP($C63,'Past Results'!$A$3:$J$8,2,0)+VLOOKUP($D63,'Past Results'!$A$3:$J$8,3,0)+VLOOKUP($E63,'Past Results'!$A$3:$J$8,4,0)+$F63))</f>
        <v/>
      </c>
      <c r="H63" s="77" t="str">
        <f>IF(ISBLANK($C63),"",IF( ISBLANK($E63),"",VLOOKUP($C63,'Past Results'!$A$3:$J$8,5,0)+VLOOKUP($D63,'Past Results'!$A$3:$J$8,6,0)+VLOOKUP($E63,'Past Results'!$A$3:$J$8,7,0)-$F63))</f>
        <v/>
      </c>
      <c r="I63" s="77" t="str">
        <f>IF(ISBLANK($C63),"",IF( ISBLANK($E63),"",VLOOKUP($C63,'Past Results'!$A$3:$J$8,8,0)+VLOOKUP($D63,'Past Results'!$A$3:$J$8,9,0)+VLOOKUP($E63,'Past Results'!$A$3:$J$8,10,0)))</f>
        <v/>
      </c>
      <c r="J63" s="77" t="str">
        <f t="shared" si="17"/>
        <v/>
      </c>
      <c r="K63" s="77" t="str">
        <f t="shared" si="18"/>
        <v/>
      </c>
      <c r="L63" s="9"/>
      <c r="M63" s="9"/>
      <c r="N63" s="9"/>
      <c r="O63" s="9"/>
      <c r="P63" s="9"/>
      <c r="Q63" s="64">
        <f t="shared" si="19"/>
        <v>87.264705882352942</v>
      </c>
      <c r="R63" s="64">
        <f t="shared" si="20"/>
        <v>72.411764705882348</v>
      </c>
      <c r="S63" s="64"/>
      <c r="T63" s="64" t="str">
        <f t="shared" si="8"/>
        <v/>
      </c>
      <c r="U63" t="str">
        <f t="shared" si="9"/>
        <v/>
      </c>
      <c r="V63" s="44" t="str">
        <f>IF(ISBLANK($C63),"",$W63/'Past Results'!$N$12)</f>
        <v/>
      </c>
      <c r="W63" s="20" t="str">
        <f>IF(ISBLANK($C63),"",'Past Results'!$N$12-$S63)</f>
        <v/>
      </c>
      <c r="X63" s="19">
        <f t="shared" si="10"/>
        <v>59</v>
      </c>
      <c r="Y63" s="44">
        <f>IF(ISBLANK($C63),$O$10/'Past Results'!$D$17,$W63/'Past Results'!$D$17)</f>
        <v>0.19</v>
      </c>
      <c r="Z63">
        <f t="shared" si="11"/>
        <v>38.470588235294116</v>
      </c>
      <c r="AC63" t="str">
        <f t="shared" si="12"/>
        <v/>
      </c>
      <c r="AD63" t="str">
        <f t="shared" si="23"/>
        <v/>
      </c>
      <c r="AE63" t="str">
        <f t="shared" si="23"/>
        <v/>
      </c>
      <c r="AF63" t="str">
        <f t="shared" si="23"/>
        <v/>
      </c>
      <c r="AG63" t="str">
        <f t="shared" si="23"/>
        <v/>
      </c>
      <c r="AH63" t="str">
        <f t="shared" si="23"/>
        <v/>
      </c>
      <c r="AI63" t="str">
        <f t="shared" si="23"/>
        <v/>
      </c>
      <c r="AJ63" t="str">
        <f t="shared" si="23"/>
        <v/>
      </c>
      <c r="AK63" t="str">
        <f t="shared" si="23"/>
        <v/>
      </c>
      <c r="AL63" t="str">
        <f t="shared" si="23"/>
        <v/>
      </c>
      <c r="AM63" t="str">
        <f t="shared" si="23"/>
        <v/>
      </c>
    </row>
    <row r="64" spans="1:39" ht="23.25" x14ac:dyDescent="0.35">
      <c r="A64" s="9"/>
      <c r="B64" s="18">
        <f t="shared" si="22"/>
        <v>60</v>
      </c>
      <c r="C64" s="67"/>
      <c r="D64" s="67"/>
      <c r="E64" s="67"/>
      <c r="F64" s="68"/>
      <c r="G64" s="78" t="str">
        <f>IF(ISBLANK($C64),"",IF( ISBLANK($E64),"",VLOOKUP($C64,'Past Results'!$A$3:$J$8,2,0)+VLOOKUP($D64,'Past Results'!$A$3:$J$8,3,0)+VLOOKUP($E64,'Past Results'!$A$3:$J$8,4,0)+$F64))</f>
        <v/>
      </c>
      <c r="H64" s="78" t="str">
        <f>IF(ISBLANK($C64),"",IF( ISBLANK($E64),"",VLOOKUP($C64,'Past Results'!$A$3:$J$8,5,0)+VLOOKUP($D64,'Past Results'!$A$3:$J$8,6,0)+VLOOKUP($E64,'Past Results'!$A$3:$J$8,7,0)-$F64))</f>
        <v/>
      </c>
      <c r="I64" s="78" t="str">
        <f>IF(ISBLANK($C64),"",IF( ISBLANK($E64),"",VLOOKUP($C64,'Past Results'!$A$3:$J$8,8,0)+VLOOKUP($D64,'Past Results'!$A$3:$J$8,9,0)+VLOOKUP($E64,'Past Results'!$A$3:$J$8,10,0)))</f>
        <v/>
      </c>
      <c r="J64" s="78" t="str">
        <f t="shared" si="17"/>
        <v/>
      </c>
      <c r="K64" s="78" t="str">
        <f t="shared" si="18"/>
        <v/>
      </c>
      <c r="L64" s="9"/>
      <c r="M64" s="9"/>
      <c r="N64" s="9"/>
      <c r="O64" s="9"/>
      <c r="P64" s="9"/>
      <c r="Q64" s="64">
        <f t="shared" si="19"/>
        <v>87.264705882352942</v>
      </c>
      <c r="R64" s="64">
        <f t="shared" si="20"/>
        <v>72.411764705882348</v>
      </c>
      <c r="S64" s="64"/>
      <c r="T64" s="64" t="str">
        <f t="shared" si="8"/>
        <v/>
      </c>
      <c r="U64" t="str">
        <f t="shared" si="9"/>
        <v/>
      </c>
      <c r="V64" s="44" t="str">
        <f>IF(ISBLANK($C64),"",$W64/'Past Results'!$N$12)</f>
        <v/>
      </c>
      <c r="W64" s="20" t="str">
        <f>IF(ISBLANK($C64),"",'Past Results'!$N$12-$S64)</f>
        <v/>
      </c>
      <c r="X64" s="19">
        <f t="shared" si="10"/>
        <v>60</v>
      </c>
      <c r="Y64" s="44">
        <f>IF(ISBLANK($C64),$O$10/'Past Results'!$D$17,$W64/'Past Results'!$D$17)</f>
        <v>0.19</v>
      </c>
      <c r="Z64">
        <f t="shared" si="11"/>
        <v>38.470588235294116</v>
      </c>
      <c r="AC64" t="str">
        <f t="shared" si="12"/>
        <v/>
      </c>
      <c r="AD64" t="str">
        <f t="shared" si="23"/>
        <v/>
      </c>
      <c r="AE64" t="str">
        <f t="shared" si="23"/>
        <v/>
      </c>
      <c r="AF64" t="str">
        <f t="shared" si="23"/>
        <v/>
      </c>
      <c r="AG64" t="str">
        <f t="shared" si="23"/>
        <v/>
      </c>
      <c r="AH64" t="str">
        <f t="shared" si="23"/>
        <v/>
      </c>
      <c r="AI64" t="str">
        <f t="shared" si="23"/>
        <v/>
      </c>
      <c r="AJ64" t="str">
        <f t="shared" si="23"/>
        <v/>
      </c>
      <c r="AK64" t="str">
        <f t="shared" si="23"/>
        <v/>
      </c>
      <c r="AL64" t="str">
        <f t="shared" si="23"/>
        <v/>
      </c>
      <c r="AM64" t="str">
        <f t="shared" si="23"/>
        <v/>
      </c>
    </row>
    <row r="65" spans="1:39" ht="23.25" x14ac:dyDescent="0.35">
      <c r="A65" s="9"/>
      <c r="B65" s="18">
        <f t="shared" si="22"/>
        <v>61</v>
      </c>
      <c r="C65" s="8"/>
      <c r="D65" s="8"/>
      <c r="E65" s="8"/>
      <c r="F65" s="7"/>
      <c r="G65" s="77" t="str">
        <f>IF(ISBLANK($C65),"",IF( ISBLANK($E65),"",VLOOKUP($C65,'Past Results'!$A$3:$J$8,2,0)+VLOOKUP($D65,'Past Results'!$A$3:$J$8,3,0)+VLOOKUP($E65,'Past Results'!$A$3:$J$8,4,0)+$F65))</f>
        <v/>
      </c>
      <c r="H65" s="77" t="str">
        <f>IF(ISBLANK($C65),"",IF( ISBLANK($E65),"",VLOOKUP($C65,'Past Results'!$A$3:$J$8,5,0)+VLOOKUP($D65,'Past Results'!$A$3:$J$8,6,0)+VLOOKUP($E65,'Past Results'!$A$3:$J$8,7,0)-$F65))</f>
        <v/>
      </c>
      <c r="I65" s="77" t="str">
        <f>IF(ISBLANK($C65),"",IF( ISBLANK($E65),"",VLOOKUP($C65,'Past Results'!$A$3:$J$8,8,0)+VLOOKUP($D65,'Past Results'!$A$3:$J$8,9,0)+VLOOKUP($E65,'Past Results'!$A$3:$J$8,10,0)))</f>
        <v/>
      </c>
      <c r="J65" s="77" t="str">
        <f t="shared" si="17"/>
        <v/>
      </c>
      <c r="K65" s="77" t="str">
        <f t="shared" si="18"/>
        <v/>
      </c>
      <c r="L65" s="9"/>
      <c r="M65" s="9"/>
      <c r="N65" s="9"/>
      <c r="O65" s="9"/>
      <c r="P65" s="9"/>
      <c r="Q65" s="64">
        <f t="shared" si="19"/>
        <v>87.264705882352942</v>
      </c>
      <c r="R65" s="64">
        <f t="shared" si="20"/>
        <v>72.411764705882348</v>
      </c>
      <c r="S65" s="64"/>
      <c r="T65" s="64" t="str">
        <f t="shared" si="8"/>
        <v/>
      </c>
      <c r="U65" t="str">
        <f t="shared" si="9"/>
        <v/>
      </c>
      <c r="V65" s="44" t="str">
        <f>IF(ISBLANK($C65),"",$W65/'Past Results'!$N$12)</f>
        <v/>
      </c>
      <c r="W65" s="20" t="str">
        <f>IF(ISBLANK($C65),"",'Past Results'!$N$12-$S65)</f>
        <v/>
      </c>
      <c r="X65" s="19">
        <f t="shared" si="10"/>
        <v>61</v>
      </c>
      <c r="Y65" s="44">
        <f>IF(ISBLANK($C65),$O$10/'Past Results'!$D$17,$W65/'Past Results'!$D$17)</f>
        <v>0.19</v>
      </c>
      <c r="Z65">
        <f t="shared" si="11"/>
        <v>38.470588235294116</v>
      </c>
      <c r="AC65" t="str">
        <f t="shared" si="12"/>
        <v/>
      </c>
      <c r="AD65" t="str">
        <f t="shared" si="23"/>
        <v/>
      </c>
      <c r="AE65" t="str">
        <f t="shared" si="23"/>
        <v/>
      </c>
      <c r="AF65" t="str">
        <f t="shared" si="23"/>
        <v/>
      </c>
      <c r="AG65" t="str">
        <f t="shared" si="23"/>
        <v/>
      </c>
      <c r="AH65" t="str">
        <f t="shared" si="23"/>
        <v/>
      </c>
      <c r="AI65" t="str">
        <f t="shared" si="23"/>
        <v/>
      </c>
      <c r="AJ65" t="str">
        <f t="shared" si="23"/>
        <v/>
      </c>
      <c r="AK65" t="str">
        <f t="shared" si="23"/>
        <v/>
      </c>
      <c r="AL65" t="str">
        <f t="shared" si="23"/>
        <v/>
      </c>
      <c r="AM65" t="str">
        <f t="shared" si="23"/>
        <v/>
      </c>
    </row>
    <row r="66" spans="1:39" ht="23.25" x14ac:dyDescent="0.35">
      <c r="A66" s="9"/>
      <c r="B66" s="18">
        <f t="shared" si="22"/>
        <v>62</v>
      </c>
      <c r="C66" s="67"/>
      <c r="D66" s="67"/>
      <c r="E66" s="67"/>
      <c r="F66" s="68"/>
      <c r="G66" s="78" t="str">
        <f>IF(ISBLANK($C66),"",IF( ISBLANK($E66),"",VLOOKUP($C66,'Past Results'!$A$3:$J$8,2,0)+VLOOKUP($D66,'Past Results'!$A$3:$J$8,3,0)+VLOOKUP($E66,'Past Results'!$A$3:$J$8,4,0)+$F66))</f>
        <v/>
      </c>
      <c r="H66" s="78" t="str">
        <f>IF(ISBLANK($C66),"",IF( ISBLANK($E66),"",VLOOKUP($C66,'Past Results'!$A$3:$J$8,5,0)+VLOOKUP($D66,'Past Results'!$A$3:$J$8,6,0)+VLOOKUP($E66,'Past Results'!$A$3:$J$8,7,0)-$F66))</f>
        <v/>
      </c>
      <c r="I66" s="78" t="str">
        <f>IF(ISBLANK($C66),"",IF( ISBLANK($E66),"",VLOOKUP($C66,'Past Results'!$A$3:$J$8,8,0)+VLOOKUP($D66,'Past Results'!$A$3:$J$8,9,0)+VLOOKUP($E66,'Past Results'!$A$3:$J$8,10,0)))</f>
        <v/>
      </c>
      <c r="J66" s="78" t="str">
        <f t="shared" si="17"/>
        <v/>
      </c>
      <c r="K66" s="78" t="str">
        <f t="shared" si="18"/>
        <v/>
      </c>
      <c r="L66" s="9"/>
      <c r="M66" s="9"/>
      <c r="N66" s="9"/>
      <c r="O66" s="9"/>
      <c r="P66" s="9"/>
      <c r="Q66" s="64">
        <f t="shared" si="19"/>
        <v>87.264705882352942</v>
      </c>
      <c r="R66" s="64">
        <f t="shared" si="20"/>
        <v>72.411764705882348</v>
      </c>
      <c r="S66" s="64"/>
      <c r="T66" s="64" t="str">
        <f t="shared" si="8"/>
        <v/>
      </c>
      <c r="U66" t="str">
        <f t="shared" si="9"/>
        <v/>
      </c>
      <c r="V66" s="44" t="str">
        <f>IF(ISBLANK($C66),"",$W66/'Past Results'!$N$12)</f>
        <v/>
      </c>
      <c r="W66" s="20" t="str">
        <f>IF(ISBLANK($C66),"",'Past Results'!$N$12-$S66)</f>
        <v/>
      </c>
      <c r="X66" s="19">
        <f t="shared" si="10"/>
        <v>62</v>
      </c>
      <c r="Y66" s="44">
        <f>IF(ISBLANK($C66),$O$10/'Past Results'!$D$17,$W66/'Past Results'!$D$17)</f>
        <v>0.19</v>
      </c>
      <c r="Z66">
        <f t="shared" si="11"/>
        <v>38.470588235294116</v>
      </c>
      <c r="AC66" t="str">
        <f t="shared" si="12"/>
        <v/>
      </c>
      <c r="AD66" t="str">
        <f t="shared" si="23"/>
        <v/>
      </c>
      <c r="AE66" t="str">
        <f t="shared" si="23"/>
        <v/>
      </c>
      <c r="AF66" t="str">
        <f t="shared" si="23"/>
        <v/>
      </c>
      <c r="AG66" t="str">
        <f t="shared" si="23"/>
        <v/>
      </c>
      <c r="AH66" t="str">
        <f t="shared" si="23"/>
        <v/>
      </c>
      <c r="AI66" t="str">
        <f t="shared" si="23"/>
        <v/>
      </c>
      <c r="AJ66" t="str">
        <f t="shared" si="23"/>
        <v/>
      </c>
      <c r="AK66" t="str">
        <f t="shared" si="23"/>
        <v/>
      </c>
      <c r="AL66" t="str">
        <f t="shared" si="23"/>
        <v/>
      </c>
      <c r="AM66" t="str">
        <f t="shared" si="23"/>
        <v/>
      </c>
    </row>
    <row r="67" spans="1:39" ht="23.25" x14ac:dyDescent="0.35">
      <c r="A67" s="9"/>
      <c r="B67" s="18">
        <f t="shared" si="22"/>
        <v>63</v>
      </c>
      <c r="C67" s="8"/>
      <c r="D67" s="8"/>
      <c r="E67" s="8"/>
      <c r="F67" s="7"/>
      <c r="G67" s="77" t="str">
        <f>IF(ISBLANK($C67),"",IF( ISBLANK($E67),"",VLOOKUP($C67,'Past Results'!$A$3:$J$8,2,0)+VLOOKUP($D67,'Past Results'!$A$3:$J$8,3,0)+VLOOKUP($E67,'Past Results'!$A$3:$J$8,4,0)+$F67))</f>
        <v/>
      </c>
      <c r="H67" s="77" t="str">
        <f>IF(ISBLANK($C67),"",IF( ISBLANK($E67),"",VLOOKUP($C67,'Past Results'!$A$3:$J$8,5,0)+VLOOKUP($D67,'Past Results'!$A$3:$J$8,6,0)+VLOOKUP($E67,'Past Results'!$A$3:$J$8,7,0)-$F67))</f>
        <v/>
      </c>
      <c r="I67" s="77" t="str">
        <f>IF(ISBLANK($C67),"",IF( ISBLANK($E67),"",VLOOKUP($C67,'Past Results'!$A$3:$J$8,8,0)+VLOOKUP($D67,'Past Results'!$A$3:$J$8,9,0)+VLOOKUP($E67,'Past Results'!$A$3:$J$8,10,0)))</f>
        <v/>
      </c>
      <c r="J67" s="77" t="str">
        <f t="shared" si="17"/>
        <v/>
      </c>
      <c r="K67" s="77" t="str">
        <f t="shared" si="18"/>
        <v/>
      </c>
      <c r="L67" s="9"/>
      <c r="M67" s="9"/>
      <c r="N67" s="9"/>
      <c r="O67" s="9"/>
      <c r="P67" s="9"/>
      <c r="Q67" s="64">
        <f t="shared" si="19"/>
        <v>87.264705882352942</v>
      </c>
      <c r="R67" s="64">
        <f t="shared" si="20"/>
        <v>72.411764705882348</v>
      </c>
      <c r="S67" s="64"/>
      <c r="T67" s="64" t="str">
        <f t="shared" si="8"/>
        <v/>
      </c>
      <c r="U67" t="str">
        <f t="shared" si="9"/>
        <v/>
      </c>
      <c r="V67" s="44" t="str">
        <f>IF(ISBLANK($C67),"",$W67/'Past Results'!$N$12)</f>
        <v/>
      </c>
      <c r="W67" s="20" t="str">
        <f>IF(ISBLANK($C67),"",'Past Results'!$N$12-$S67)</f>
        <v/>
      </c>
      <c r="X67" s="19">
        <f t="shared" si="10"/>
        <v>63</v>
      </c>
      <c r="Y67" s="44">
        <f>IF(ISBLANK($C67),$O$10/'Past Results'!$D$17,$W67/'Past Results'!$D$17)</f>
        <v>0.19</v>
      </c>
      <c r="Z67">
        <f t="shared" si="11"/>
        <v>38.470588235294116</v>
      </c>
      <c r="AC67" t="str">
        <f t="shared" si="12"/>
        <v/>
      </c>
      <c r="AD67" t="str">
        <f t="shared" si="23"/>
        <v/>
      </c>
      <c r="AE67" t="str">
        <f t="shared" si="23"/>
        <v/>
      </c>
      <c r="AF67" t="str">
        <f t="shared" si="23"/>
        <v/>
      </c>
      <c r="AG67" t="str">
        <f t="shared" si="23"/>
        <v/>
      </c>
      <c r="AH67" t="str">
        <f t="shared" si="23"/>
        <v/>
      </c>
      <c r="AI67" t="str">
        <f t="shared" si="23"/>
        <v/>
      </c>
      <c r="AJ67" t="str">
        <f t="shared" si="23"/>
        <v/>
      </c>
      <c r="AK67" t="str">
        <f t="shared" si="23"/>
        <v/>
      </c>
      <c r="AL67" t="str">
        <f t="shared" si="23"/>
        <v/>
      </c>
      <c r="AM67" t="str">
        <f t="shared" si="23"/>
        <v/>
      </c>
    </row>
    <row r="68" spans="1:39" ht="23.25" x14ac:dyDescent="0.35">
      <c r="A68" s="9"/>
      <c r="B68" s="18">
        <f t="shared" si="22"/>
        <v>64</v>
      </c>
      <c r="C68" s="67"/>
      <c r="D68" s="67"/>
      <c r="E68" s="67"/>
      <c r="F68" s="68"/>
      <c r="G68" s="78" t="str">
        <f>IF(ISBLANK($C68),"",IF( ISBLANK($E68),"",VLOOKUP($C68,'Past Results'!$A$3:$J$8,2,0)+VLOOKUP($D68,'Past Results'!$A$3:$J$8,3,0)+VLOOKUP($E68,'Past Results'!$A$3:$J$8,4,0)+$F68))</f>
        <v/>
      </c>
      <c r="H68" s="78" t="str">
        <f>IF(ISBLANK($C68),"",IF( ISBLANK($E68),"",VLOOKUP($C68,'Past Results'!$A$3:$J$8,5,0)+VLOOKUP($D68,'Past Results'!$A$3:$J$8,6,0)+VLOOKUP($E68,'Past Results'!$A$3:$J$8,7,0)-$F68))</f>
        <v/>
      </c>
      <c r="I68" s="78" t="str">
        <f>IF(ISBLANK($C68),"",IF( ISBLANK($E68),"",VLOOKUP($C68,'Past Results'!$A$3:$J$8,8,0)+VLOOKUP($D68,'Past Results'!$A$3:$J$8,9,0)+VLOOKUP($E68,'Past Results'!$A$3:$J$8,10,0)))</f>
        <v/>
      </c>
      <c r="J68" s="78" t="str">
        <f t="shared" si="17"/>
        <v/>
      </c>
      <c r="K68" s="78" t="str">
        <f t="shared" si="18"/>
        <v/>
      </c>
      <c r="L68" s="9"/>
      <c r="M68" s="9"/>
      <c r="N68" s="9"/>
      <c r="O68" s="9"/>
      <c r="P68" s="9"/>
      <c r="Q68" s="64">
        <f t="shared" si="19"/>
        <v>87.264705882352942</v>
      </c>
      <c r="R68" s="64">
        <f t="shared" si="20"/>
        <v>72.411764705882348</v>
      </c>
      <c r="S68" s="64"/>
      <c r="T68" s="64" t="str">
        <f t="shared" si="8"/>
        <v/>
      </c>
      <c r="U68" t="str">
        <f t="shared" si="9"/>
        <v/>
      </c>
      <c r="V68" s="44" t="str">
        <f>IF(ISBLANK($C68),"",$W68/'Past Results'!$N$12)</f>
        <v/>
      </c>
      <c r="W68" s="20" t="str">
        <f>IF(ISBLANK($C68),"",'Past Results'!$N$12-$S68)</f>
        <v/>
      </c>
      <c r="X68" s="19">
        <f t="shared" si="10"/>
        <v>64</v>
      </c>
      <c r="Y68" s="44">
        <f>IF(ISBLANK($C68),$O$10/'Past Results'!$D$17,$W68/'Past Results'!$D$17)</f>
        <v>0.19</v>
      </c>
      <c r="Z68">
        <f t="shared" si="11"/>
        <v>38.470588235294116</v>
      </c>
      <c r="AC68" t="str">
        <f t="shared" si="12"/>
        <v/>
      </c>
      <c r="AD68" t="str">
        <f t="shared" si="23"/>
        <v/>
      </c>
      <c r="AE68" t="str">
        <f t="shared" si="23"/>
        <v/>
      </c>
      <c r="AF68" t="str">
        <f t="shared" si="23"/>
        <v/>
      </c>
      <c r="AG68" t="str">
        <f t="shared" si="23"/>
        <v/>
      </c>
      <c r="AH68" t="str">
        <f t="shared" si="23"/>
        <v/>
      </c>
      <c r="AI68" t="str">
        <f t="shared" si="23"/>
        <v/>
      </c>
      <c r="AJ68" t="str">
        <f t="shared" si="23"/>
        <v/>
      </c>
      <c r="AK68" t="str">
        <f t="shared" si="23"/>
        <v/>
      </c>
      <c r="AL68" t="str">
        <f t="shared" si="23"/>
        <v/>
      </c>
      <c r="AM68" t="str">
        <f t="shared" si="23"/>
        <v/>
      </c>
    </row>
    <row r="69" spans="1:39" ht="23.25" x14ac:dyDescent="0.35">
      <c r="A69" s="9"/>
      <c r="B69" s="18">
        <f t="shared" si="22"/>
        <v>65</v>
      </c>
      <c r="C69" s="8"/>
      <c r="D69" s="8"/>
      <c r="E69" s="8"/>
      <c r="F69" s="7"/>
      <c r="G69" s="77" t="str">
        <f>IF(ISBLANK($C69),"",IF( ISBLANK($E69),"",VLOOKUP($C69,'Past Results'!$A$3:$J$8,2,0)+VLOOKUP($D69,'Past Results'!$A$3:$J$8,3,0)+VLOOKUP($E69,'Past Results'!$A$3:$J$8,4,0)+$F69))</f>
        <v/>
      </c>
      <c r="H69" s="77" t="str">
        <f>IF(ISBLANK($C69),"",IF( ISBLANK($E69),"",VLOOKUP($C69,'Past Results'!$A$3:$J$8,5,0)+VLOOKUP($D69,'Past Results'!$A$3:$J$8,6,0)+VLOOKUP($E69,'Past Results'!$A$3:$J$8,7,0)-$F69))</f>
        <v/>
      </c>
      <c r="I69" s="77" t="str">
        <f>IF(ISBLANK($C69),"",IF( ISBLANK($E69),"",VLOOKUP($C69,'Past Results'!$A$3:$J$8,8,0)+VLOOKUP($D69,'Past Results'!$A$3:$J$8,9,0)+VLOOKUP($E69,'Past Results'!$A$3:$J$8,10,0)))</f>
        <v/>
      </c>
      <c r="J69" s="77" t="str">
        <f t="shared" ref="J69:J80" si="24">IF(ISBLANK($E69),"",$G69+$H69)</f>
        <v/>
      </c>
      <c r="K69" s="77" t="str">
        <f t="shared" ref="K69:K80" si="25">IF(ISBLANK($E69),"",$G69+$H69+$I69)</f>
        <v/>
      </c>
      <c r="L69" s="9"/>
      <c r="M69" s="9"/>
      <c r="N69" s="9"/>
      <c r="O69" s="9"/>
      <c r="P69" s="9"/>
      <c r="Q69" s="64">
        <f t="shared" ref="Q69:Q80" si="26">IF(ISBLANK(E69),Q$3,G69)</f>
        <v>87.264705882352942</v>
      </c>
      <c r="R69" s="64">
        <f t="shared" ref="R69:R80" si="27">IF(ISBLANK(E69),R$3,H69)</f>
        <v>72.411764705882348</v>
      </c>
      <c r="S69" s="64"/>
      <c r="T69" s="64" t="str">
        <f t="shared" si="8"/>
        <v/>
      </c>
      <c r="U69" t="str">
        <f t="shared" si="9"/>
        <v/>
      </c>
      <c r="V69" s="44" t="str">
        <f>IF(ISBLANK($C69),"",$W69/'Past Results'!$N$12)</f>
        <v/>
      </c>
      <c r="W69" s="20" t="str">
        <f>IF(ISBLANK($C69),"",'Past Results'!$N$12-$S69)</f>
        <v/>
      </c>
      <c r="X69" s="19">
        <f t="shared" si="10"/>
        <v>65</v>
      </c>
      <c r="Y69" s="44">
        <f>IF(ISBLANK($C69),$O$10/'Past Results'!$D$17,$W69/'Past Results'!$D$17)</f>
        <v>0.19</v>
      </c>
      <c r="Z69">
        <f t="shared" si="11"/>
        <v>38.470588235294116</v>
      </c>
      <c r="AC69" t="str">
        <f t="shared" si="12"/>
        <v/>
      </c>
      <c r="AD69" t="str">
        <f t="shared" si="23"/>
        <v/>
      </c>
      <c r="AE69" t="str">
        <f t="shared" si="23"/>
        <v/>
      </c>
      <c r="AF69" t="str">
        <f t="shared" si="23"/>
        <v/>
      </c>
      <c r="AG69" t="str">
        <f t="shared" si="23"/>
        <v/>
      </c>
      <c r="AH69" t="str">
        <f t="shared" si="23"/>
        <v/>
      </c>
      <c r="AI69" t="str">
        <f t="shared" si="23"/>
        <v/>
      </c>
      <c r="AJ69" t="str">
        <f t="shared" si="23"/>
        <v/>
      </c>
      <c r="AK69" t="str">
        <f t="shared" si="23"/>
        <v/>
      </c>
      <c r="AL69" t="str">
        <f t="shared" si="23"/>
        <v/>
      </c>
      <c r="AM69" t="str">
        <f t="shared" si="23"/>
        <v/>
      </c>
    </row>
    <row r="70" spans="1:39" ht="23.25" x14ac:dyDescent="0.35">
      <c r="A70" s="9"/>
      <c r="B70" s="18">
        <f t="shared" si="22"/>
        <v>66</v>
      </c>
      <c r="C70" s="67"/>
      <c r="D70" s="67"/>
      <c r="E70" s="67"/>
      <c r="F70" s="68"/>
      <c r="G70" s="78" t="str">
        <f>IF(ISBLANK($C70),"",IF( ISBLANK($E70),"",VLOOKUP($C70,'Past Results'!$A$3:$J$8,2,0)+VLOOKUP($D70,'Past Results'!$A$3:$J$8,3,0)+VLOOKUP($E70,'Past Results'!$A$3:$J$8,4,0)+$F70))</f>
        <v/>
      </c>
      <c r="H70" s="78" t="str">
        <f>IF(ISBLANK($C70),"",IF( ISBLANK($E70),"",VLOOKUP($C70,'Past Results'!$A$3:$J$8,5,0)+VLOOKUP($D70,'Past Results'!$A$3:$J$8,6,0)+VLOOKUP($E70,'Past Results'!$A$3:$J$8,7,0)-$F70))</f>
        <v/>
      </c>
      <c r="I70" s="78" t="str">
        <f>IF(ISBLANK($C70),"",IF( ISBLANK($E70),"",VLOOKUP($C70,'Past Results'!$A$3:$J$8,8,0)+VLOOKUP($D70,'Past Results'!$A$3:$J$8,9,0)+VLOOKUP($E70,'Past Results'!$A$3:$J$8,10,0)))</f>
        <v/>
      </c>
      <c r="J70" s="78" t="str">
        <f t="shared" si="24"/>
        <v/>
      </c>
      <c r="K70" s="78" t="str">
        <f t="shared" si="25"/>
        <v/>
      </c>
      <c r="L70" s="9"/>
      <c r="M70" s="9"/>
      <c r="N70" s="9"/>
      <c r="O70" s="9"/>
      <c r="P70" s="9"/>
      <c r="Q70" s="64">
        <f t="shared" si="26"/>
        <v>87.264705882352942</v>
      </c>
      <c r="R70" s="64">
        <f t="shared" si="27"/>
        <v>72.411764705882348</v>
      </c>
      <c r="S70" s="64"/>
      <c r="T70" s="64" t="str">
        <f t="shared" ref="T70:T80" si="28">IF(ISNA(J70),"",J70)</f>
        <v/>
      </c>
      <c r="U70" t="str">
        <f t="shared" ref="U70:U80" si="29">IF(ISBLANK(C70),"",IF( ISBLANK(E70),"",TEXT(C70,0)&amp;TEXT(D70,0)&amp;TEXT(E70,0)))</f>
        <v/>
      </c>
      <c r="V70" s="44" t="str">
        <f>IF(ISBLANK($C70),"",$W70/'Past Results'!$N$12)</f>
        <v/>
      </c>
      <c r="W70" s="20" t="str">
        <f>IF(ISBLANK($C70),"",'Past Results'!$N$12-$S70)</f>
        <v/>
      </c>
      <c r="X70" s="19">
        <f t="shared" ref="X70:X80" si="30">B70</f>
        <v>66</v>
      </c>
      <c r="Y70" s="44">
        <f>IF(ISBLANK($C70),$O$10/'Past Results'!$D$17,$W70/'Past Results'!$D$17)</f>
        <v>0.19</v>
      </c>
      <c r="Z70">
        <f t="shared" ref="Z70:Z80" si="31">IF(ISBLANK(F70),$O$9,F70)</f>
        <v>38.470588235294116</v>
      </c>
      <c r="AC70" t="str">
        <f t="shared" ref="AC70:AC80" si="32">IF($V70&lt;AC$3,1,"")</f>
        <v/>
      </c>
      <c r="AD70" t="str">
        <f t="shared" ref="AD70:AM80" si="33">IF(AND($V70&gt;=AC$3,$V70&lt;AD$3),1,"")</f>
        <v/>
      </c>
      <c r="AE70" t="str">
        <f t="shared" si="33"/>
        <v/>
      </c>
      <c r="AF70" t="str">
        <f t="shared" si="33"/>
        <v/>
      </c>
      <c r="AG70" t="str">
        <f t="shared" si="33"/>
        <v/>
      </c>
      <c r="AH70" t="str">
        <f t="shared" si="33"/>
        <v/>
      </c>
      <c r="AI70" t="str">
        <f t="shared" si="33"/>
        <v/>
      </c>
      <c r="AJ70" t="str">
        <f t="shared" si="33"/>
        <v/>
      </c>
      <c r="AK70" t="str">
        <f t="shared" si="33"/>
        <v/>
      </c>
      <c r="AL70" t="str">
        <f t="shared" si="33"/>
        <v/>
      </c>
      <c r="AM70" t="str">
        <f t="shared" si="33"/>
        <v/>
      </c>
    </row>
    <row r="71" spans="1:39" ht="23.25" x14ac:dyDescent="0.35">
      <c r="A71" s="9"/>
      <c r="B71" s="18">
        <f t="shared" si="22"/>
        <v>67</v>
      </c>
      <c r="C71" s="8"/>
      <c r="D71" s="8"/>
      <c r="E71" s="8"/>
      <c r="F71" s="7"/>
      <c r="G71" s="77" t="str">
        <f>IF(ISBLANK($C71),"",IF( ISBLANK($E71),"",VLOOKUP($C71,'Past Results'!$A$3:$J$8,2,0)+VLOOKUP($D71,'Past Results'!$A$3:$J$8,3,0)+VLOOKUP($E71,'Past Results'!$A$3:$J$8,4,0)+$F71))</f>
        <v/>
      </c>
      <c r="H71" s="77" t="str">
        <f>IF(ISBLANK($C71),"",IF( ISBLANK($E71),"",VLOOKUP($C71,'Past Results'!$A$3:$J$8,5,0)+VLOOKUP($D71,'Past Results'!$A$3:$J$8,6,0)+VLOOKUP($E71,'Past Results'!$A$3:$J$8,7,0)-$F71))</f>
        <v/>
      </c>
      <c r="I71" s="77" t="str">
        <f>IF(ISBLANK($C71),"",IF( ISBLANK($E71),"",VLOOKUP($C71,'Past Results'!$A$3:$J$8,8,0)+VLOOKUP($D71,'Past Results'!$A$3:$J$8,9,0)+VLOOKUP($E71,'Past Results'!$A$3:$J$8,10,0)))</f>
        <v/>
      </c>
      <c r="J71" s="77" t="str">
        <f t="shared" si="24"/>
        <v/>
      </c>
      <c r="K71" s="77" t="str">
        <f t="shared" si="25"/>
        <v/>
      </c>
      <c r="L71" s="9"/>
      <c r="M71" s="9"/>
      <c r="N71" s="9"/>
      <c r="O71" s="9"/>
      <c r="P71" s="9"/>
      <c r="Q71" s="64">
        <f t="shared" si="26"/>
        <v>87.264705882352942</v>
      </c>
      <c r="R71" s="64">
        <f t="shared" si="27"/>
        <v>72.411764705882348</v>
      </c>
      <c r="S71" s="64"/>
      <c r="T71" s="64" t="str">
        <f t="shared" si="28"/>
        <v/>
      </c>
      <c r="U71" t="str">
        <f t="shared" si="29"/>
        <v/>
      </c>
      <c r="V71" s="44" t="str">
        <f>IF(ISBLANK($C71),"",$W71/'Past Results'!$N$12)</f>
        <v/>
      </c>
      <c r="W71" s="20" t="str">
        <f>IF(ISBLANK($C71),"",'Past Results'!$N$12-$S71)</f>
        <v/>
      </c>
      <c r="X71" s="19">
        <f t="shared" si="30"/>
        <v>67</v>
      </c>
      <c r="Y71" s="44">
        <f>IF(ISBLANK($C71),$O$10/'Past Results'!$D$17,$W71/'Past Results'!$D$17)</f>
        <v>0.19</v>
      </c>
      <c r="Z71">
        <f t="shared" si="31"/>
        <v>38.470588235294116</v>
      </c>
      <c r="AC71" t="str">
        <f t="shared" si="32"/>
        <v/>
      </c>
      <c r="AD71" t="str">
        <f t="shared" si="33"/>
        <v/>
      </c>
      <c r="AE71" t="str">
        <f t="shared" si="33"/>
        <v/>
      </c>
      <c r="AF71" t="str">
        <f t="shared" si="33"/>
        <v/>
      </c>
      <c r="AG71" t="str">
        <f t="shared" si="33"/>
        <v/>
      </c>
      <c r="AH71" t="str">
        <f t="shared" si="33"/>
        <v/>
      </c>
      <c r="AI71" t="str">
        <f t="shared" si="33"/>
        <v/>
      </c>
      <c r="AJ71" t="str">
        <f t="shared" si="33"/>
        <v/>
      </c>
      <c r="AK71" t="str">
        <f t="shared" si="33"/>
        <v/>
      </c>
      <c r="AL71" t="str">
        <f t="shared" si="33"/>
        <v/>
      </c>
      <c r="AM71" t="str">
        <f t="shared" si="33"/>
        <v/>
      </c>
    </row>
    <row r="72" spans="1:39" ht="23.25" x14ac:dyDescent="0.35">
      <c r="A72" s="9"/>
      <c r="B72" s="18">
        <f t="shared" si="22"/>
        <v>68</v>
      </c>
      <c r="C72" s="67"/>
      <c r="D72" s="67"/>
      <c r="E72" s="67"/>
      <c r="F72" s="68"/>
      <c r="G72" s="78" t="str">
        <f>IF(ISBLANK($C72),"",IF( ISBLANK($E72),"",VLOOKUP($C72,'Past Results'!$A$3:$J$8,2,0)+VLOOKUP($D72,'Past Results'!$A$3:$J$8,3,0)+VLOOKUP($E72,'Past Results'!$A$3:$J$8,4,0)+$F72))</f>
        <v/>
      </c>
      <c r="H72" s="78" t="str">
        <f>IF(ISBLANK($C72),"",IF( ISBLANK($E72),"",VLOOKUP($C72,'Past Results'!$A$3:$J$8,5,0)+VLOOKUP($D72,'Past Results'!$A$3:$J$8,6,0)+VLOOKUP($E72,'Past Results'!$A$3:$J$8,7,0)-$F72))</f>
        <v/>
      </c>
      <c r="I72" s="78" t="str">
        <f>IF(ISBLANK($C72),"",IF( ISBLANK($E72),"",VLOOKUP($C72,'Past Results'!$A$3:$J$8,8,0)+VLOOKUP($D72,'Past Results'!$A$3:$J$8,9,0)+VLOOKUP($E72,'Past Results'!$A$3:$J$8,10,0)))</f>
        <v/>
      </c>
      <c r="J72" s="78" t="str">
        <f t="shared" si="24"/>
        <v/>
      </c>
      <c r="K72" s="78" t="str">
        <f t="shared" si="25"/>
        <v/>
      </c>
      <c r="L72" s="9"/>
      <c r="M72" s="9"/>
      <c r="N72" s="9"/>
      <c r="O72" s="9"/>
      <c r="P72" s="9"/>
      <c r="Q72" s="64">
        <f t="shared" si="26"/>
        <v>87.264705882352942</v>
      </c>
      <c r="R72" s="64">
        <f t="shared" si="27"/>
        <v>72.411764705882348</v>
      </c>
      <c r="S72" s="64"/>
      <c r="T72" s="64" t="str">
        <f t="shared" si="28"/>
        <v/>
      </c>
      <c r="U72" t="str">
        <f t="shared" si="29"/>
        <v/>
      </c>
      <c r="V72" s="44" t="str">
        <f>IF(ISBLANK($C72),"",$W72/'Past Results'!$N$12)</f>
        <v/>
      </c>
      <c r="W72" s="20" t="str">
        <f>IF(ISBLANK($C72),"",'Past Results'!$N$12-$S72)</f>
        <v/>
      </c>
      <c r="X72" s="19">
        <f t="shared" si="30"/>
        <v>68</v>
      </c>
      <c r="Y72" s="44">
        <f>IF(ISBLANK($C72),$O$10/'Past Results'!$D$17,$W72/'Past Results'!$D$17)</f>
        <v>0.19</v>
      </c>
      <c r="Z72">
        <f t="shared" si="31"/>
        <v>38.470588235294116</v>
      </c>
      <c r="AC72" t="str">
        <f t="shared" si="32"/>
        <v/>
      </c>
      <c r="AD72" t="str">
        <f t="shared" si="33"/>
        <v/>
      </c>
      <c r="AE72" t="str">
        <f t="shared" si="33"/>
        <v/>
      </c>
      <c r="AF72" t="str">
        <f t="shared" si="33"/>
        <v/>
      </c>
      <c r="AG72" t="str">
        <f t="shared" si="33"/>
        <v/>
      </c>
      <c r="AH72" t="str">
        <f t="shared" si="33"/>
        <v/>
      </c>
      <c r="AI72" t="str">
        <f t="shared" si="33"/>
        <v/>
      </c>
      <c r="AJ72" t="str">
        <f t="shared" si="33"/>
        <v/>
      </c>
      <c r="AK72" t="str">
        <f t="shared" si="33"/>
        <v/>
      </c>
      <c r="AL72" t="str">
        <f t="shared" si="33"/>
        <v/>
      </c>
      <c r="AM72" t="str">
        <f t="shared" si="33"/>
        <v/>
      </c>
    </row>
    <row r="73" spans="1:39" ht="23.25" x14ac:dyDescent="0.35">
      <c r="A73" s="9"/>
      <c r="B73" s="18">
        <f t="shared" si="22"/>
        <v>69</v>
      </c>
      <c r="C73" s="8"/>
      <c r="D73" s="8"/>
      <c r="E73" s="8"/>
      <c r="F73" s="7"/>
      <c r="G73" s="77" t="str">
        <f>IF(ISBLANK($C73),"",IF( ISBLANK($E73),"",VLOOKUP($C73,'Past Results'!$A$3:$J$8,2,0)+VLOOKUP($D73,'Past Results'!$A$3:$J$8,3,0)+VLOOKUP($E73,'Past Results'!$A$3:$J$8,4,0)+$F73))</f>
        <v/>
      </c>
      <c r="H73" s="77" t="str">
        <f>IF(ISBLANK($C73),"",IF( ISBLANK($E73),"",VLOOKUP($C73,'Past Results'!$A$3:$J$8,5,0)+VLOOKUP($D73,'Past Results'!$A$3:$J$8,6,0)+VLOOKUP($E73,'Past Results'!$A$3:$J$8,7,0)-$F73))</f>
        <v/>
      </c>
      <c r="I73" s="77" t="str">
        <f>IF(ISBLANK($C73),"",IF( ISBLANK($E73),"",VLOOKUP($C73,'Past Results'!$A$3:$J$8,8,0)+VLOOKUP($D73,'Past Results'!$A$3:$J$8,9,0)+VLOOKUP($E73,'Past Results'!$A$3:$J$8,10,0)))</f>
        <v/>
      </c>
      <c r="J73" s="77" t="str">
        <f t="shared" si="24"/>
        <v/>
      </c>
      <c r="K73" s="77" t="str">
        <f t="shared" si="25"/>
        <v/>
      </c>
      <c r="L73" s="9"/>
      <c r="M73" s="9"/>
      <c r="N73" s="9"/>
      <c r="O73" s="9"/>
      <c r="P73" s="9"/>
      <c r="Q73" s="64">
        <f t="shared" si="26"/>
        <v>87.264705882352942</v>
      </c>
      <c r="R73" s="64">
        <f t="shared" si="27"/>
        <v>72.411764705882348</v>
      </c>
      <c r="S73" s="64"/>
      <c r="T73" s="64" t="str">
        <f t="shared" si="28"/>
        <v/>
      </c>
      <c r="U73" t="str">
        <f t="shared" si="29"/>
        <v/>
      </c>
      <c r="V73" s="44" t="str">
        <f>IF(ISBLANK($C73),"",$W73/'Past Results'!$N$12)</f>
        <v/>
      </c>
      <c r="W73" s="20" t="str">
        <f>IF(ISBLANK($C73),"",'Past Results'!$N$12-$S73)</f>
        <v/>
      </c>
      <c r="X73" s="19">
        <f t="shared" si="30"/>
        <v>69</v>
      </c>
      <c r="Y73" s="44">
        <f>IF(ISBLANK($C73),$O$10/'Past Results'!$D$17,$W73/'Past Results'!$D$17)</f>
        <v>0.19</v>
      </c>
      <c r="Z73">
        <f t="shared" si="31"/>
        <v>38.470588235294116</v>
      </c>
      <c r="AC73" t="str">
        <f t="shared" si="32"/>
        <v/>
      </c>
      <c r="AD73" t="str">
        <f t="shared" si="33"/>
        <v/>
      </c>
      <c r="AE73" t="str">
        <f t="shared" si="33"/>
        <v/>
      </c>
      <c r="AF73" t="str">
        <f t="shared" si="33"/>
        <v/>
      </c>
      <c r="AG73" t="str">
        <f t="shared" si="33"/>
        <v/>
      </c>
      <c r="AH73" t="str">
        <f t="shared" si="33"/>
        <v/>
      </c>
      <c r="AI73" t="str">
        <f t="shared" si="33"/>
        <v/>
      </c>
      <c r="AJ73" t="str">
        <f t="shared" si="33"/>
        <v/>
      </c>
      <c r="AK73" t="str">
        <f t="shared" si="33"/>
        <v/>
      </c>
      <c r="AL73" t="str">
        <f t="shared" si="33"/>
        <v/>
      </c>
      <c r="AM73" t="str">
        <f t="shared" si="33"/>
        <v/>
      </c>
    </row>
    <row r="74" spans="1:39" ht="23.25" x14ac:dyDescent="0.35">
      <c r="A74" s="9"/>
      <c r="B74" s="18">
        <f t="shared" si="22"/>
        <v>70</v>
      </c>
      <c r="C74" s="67"/>
      <c r="D74" s="67"/>
      <c r="E74" s="67"/>
      <c r="F74" s="68"/>
      <c r="G74" s="78" t="str">
        <f>IF(ISBLANK($C74),"",IF( ISBLANK($E74),"",VLOOKUP($C74,'Past Results'!$A$3:$J$8,2,0)+VLOOKUP($D74,'Past Results'!$A$3:$J$8,3,0)+VLOOKUP($E74,'Past Results'!$A$3:$J$8,4,0)+$F74))</f>
        <v/>
      </c>
      <c r="H74" s="78" t="str">
        <f>IF(ISBLANK($C74),"",IF( ISBLANK($E74),"",VLOOKUP($C74,'Past Results'!$A$3:$J$8,5,0)+VLOOKUP($D74,'Past Results'!$A$3:$J$8,6,0)+VLOOKUP($E74,'Past Results'!$A$3:$J$8,7,0)-$F74))</f>
        <v/>
      </c>
      <c r="I74" s="78" t="str">
        <f>IF(ISBLANK($C74),"",IF( ISBLANK($E74),"",VLOOKUP($C74,'Past Results'!$A$3:$J$8,8,0)+VLOOKUP($D74,'Past Results'!$A$3:$J$8,9,0)+VLOOKUP($E74,'Past Results'!$A$3:$J$8,10,0)))</f>
        <v/>
      </c>
      <c r="J74" s="78" t="str">
        <f t="shared" si="24"/>
        <v/>
      </c>
      <c r="K74" s="78" t="str">
        <f t="shared" si="25"/>
        <v/>
      </c>
      <c r="L74" s="9"/>
      <c r="M74" s="9"/>
      <c r="N74" s="9"/>
      <c r="O74" s="9"/>
      <c r="P74" s="9"/>
      <c r="Q74" s="64">
        <f t="shared" si="26"/>
        <v>87.264705882352942</v>
      </c>
      <c r="R74" s="64">
        <f t="shared" si="27"/>
        <v>72.411764705882348</v>
      </c>
      <c r="S74" s="64"/>
      <c r="T74" s="64" t="str">
        <f t="shared" si="28"/>
        <v/>
      </c>
      <c r="U74" t="str">
        <f t="shared" si="29"/>
        <v/>
      </c>
      <c r="V74" s="44" t="str">
        <f>IF(ISBLANK($C74),"",$W74/'Past Results'!$N$12)</f>
        <v/>
      </c>
      <c r="W74" s="20" t="str">
        <f>IF(ISBLANK($C74),"",'Past Results'!$N$12-$S74)</f>
        <v/>
      </c>
      <c r="X74" s="19">
        <f t="shared" si="30"/>
        <v>70</v>
      </c>
      <c r="Y74" s="44">
        <f>IF(ISBLANK($C74),$O$10/'Past Results'!$D$17,$W74/'Past Results'!$D$17)</f>
        <v>0.19</v>
      </c>
      <c r="Z74">
        <f t="shared" si="31"/>
        <v>38.470588235294116</v>
      </c>
      <c r="AC74" t="str">
        <f t="shared" si="32"/>
        <v/>
      </c>
      <c r="AD74" t="str">
        <f t="shared" si="33"/>
        <v/>
      </c>
      <c r="AE74" t="str">
        <f t="shared" si="33"/>
        <v/>
      </c>
      <c r="AF74" t="str">
        <f t="shared" si="33"/>
        <v/>
      </c>
      <c r="AG74" t="str">
        <f t="shared" si="33"/>
        <v/>
      </c>
      <c r="AH74" t="str">
        <f t="shared" si="33"/>
        <v/>
      </c>
      <c r="AI74" t="str">
        <f t="shared" si="33"/>
        <v/>
      </c>
      <c r="AJ74" t="str">
        <f t="shared" si="33"/>
        <v/>
      </c>
      <c r="AK74" t="str">
        <f t="shared" si="33"/>
        <v/>
      </c>
      <c r="AL74" t="str">
        <f t="shared" si="33"/>
        <v/>
      </c>
      <c r="AM74" t="str">
        <f t="shared" si="33"/>
        <v/>
      </c>
    </row>
    <row r="75" spans="1:39" ht="23.25" x14ac:dyDescent="0.35">
      <c r="A75" s="9"/>
      <c r="B75" s="18">
        <f t="shared" si="22"/>
        <v>71</v>
      </c>
      <c r="C75" s="8"/>
      <c r="D75" s="8"/>
      <c r="E75" s="8"/>
      <c r="F75" s="7"/>
      <c r="G75" s="77" t="str">
        <f>IF(ISBLANK($C75),"",IF( ISBLANK($E75),"",VLOOKUP($C75,'Past Results'!$A$3:$J$8,2,0)+VLOOKUP($D75,'Past Results'!$A$3:$J$8,3,0)+VLOOKUP($E75,'Past Results'!$A$3:$J$8,4,0)+$F75))</f>
        <v/>
      </c>
      <c r="H75" s="77" t="str">
        <f>IF(ISBLANK($C75),"",IF( ISBLANK($E75),"",VLOOKUP($C75,'Past Results'!$A$3:$J$8,5,0)+VLOOKUP($D75,'Past Results'!$A$3:$J$8,6,0)+VLOOKUP($E75,'Past Results'!$A$3:$J$8,7,0)-$F75))</f>
        <v/>
      </c>
      <c r="I75" s="77" t="str">
        <f>IF(ISBLANK($C75),"",IF( ISBLANK($E75),"",VLOOKUP($C75,'Past Results'!$A$3:$J$8,8,0)+VLOOKUP($D75,'Past Results'!$A$3:$J$8,9,0)+VLOOKUP($E75,'Past Results'!$A$3:$J$8,10,0)))</f>
        <v/>
      </c>
      <c r="J75" s="77" t="str">
        <f t="shared" si="24"/>
        <v/>
      </c>
      <c r="K75" s="77" t="str">
        <f t="shared" si="25"/>
        <v/>
      </c>
      <c r="L75" s="9"/>
      <c r="M75" s="9"/>
      <c r="N75" s="9"/>
      <c r="O75" s="9"/>
      <c r="P75" s="9"/>
      <c r="Q75" s="64">
        <f t="shared" si="26"/>
        <v>87.264705882352942</v>
      </c>
      <c r="R75" s="64">
        <f t="shared" si="27"/>
        <v>72.411764705882348</v>
      </c>
      <c r="S75" s="64"/>
      <c r="T75" s="64" t="str">
        <f t="shared" si="28"/>
        <v/>
      </c>
      <c r="U75" t="str">
        <f t="shared" si="29"/>
        <v/>
      </c>
      <c r="V75" s="44" t="str">
        <f>IF(ISBLANK($C75),"",$W75/'Past Results'!$N$12)</f>
        <v/>
      </c>
      <c r="W75" s="20" t="str">
        <f>IF(ISBLANK($C75),"",'Past Results'!$N$12-$S75)</f>
        <v/>
      </c>
      <c r="X75" s="19">
        <f t="shared" si="30"/>
        <v>71</v>
      </c>
      <c r="Y75" s="44">
        <f>IF(ISBLANK($C75),$O$10/'Past Results'!$D$17,$W75/'Past Results'!$D$17)</f>
        <v>0.19</v>
      </c>
      <c r="Z75">
        <f t="shared" si="31"/>
        <v>38.470588235294116</v>
      </c>
      <c r="AC75" t="str">
        <f t="shared" si="32"/>
        <v/>
      </c>
      <c r="AD75" t="str">
        <f t="shared" si="33"/>
        <v/>
      </c>
      <c r="AE75" t="str">
        <f t="shared" si="33"/>
        <v/>
      </c>
      <c r="AF75" t="str">
        <f t="shared" si="33"/>
        <v/>
      </c>
      <c r="AG75" t="str">
        <f t="shared" si="33"/>
        <v/>
      </c>
      <c r="AH75" t="str">
        <f t="shared" si="33"/>
        <v/>
      </c>
      <c r="AI75" t="str">
        <f t="shared" si="33"/>
        <v/>
      </c>
      <c r="AJ75" t="str">
        <f t="shared" si="33"/>
        <v/>
      </c>
      <c r="AK75" t="str">
        <f t="shared" si="33"/>
        <v/>
      </c>
      <c r="AL75" t="str">
        <f t="shared" si="33"/>
        <v/>
      </c>
      <c r="AM75" t="str">
        <f t="shared" si="33"/>
        <v/>
      </c>
    </row>
    <row r="76" spans="1:39" ht="23.25" x14ac:dyDescent="0.35">
      <c r="A76" s="9"/>
      <c r="B76" s="18">
        <f t="shared" si="22"/>
        <v>72</v>
      </c>
      <c r="C76" s="67"/>
      <c r="D76" s="67"/>
      <c r="E76" s="67"/>
      <c r="F76" s="68"/>
      <c r="G76" s="78" t="str">
        <f>IF(ISBLANK($C76),"",IF( ISBLANK($E76),"",VLOOKUP($C76,'Past Results'!$A$3:$J$8,2,0)+VLOOKUP($D76,'Past Results'!$A$3:$J$8,3,0)+VLOOKUP($E76,'Past Results'!$A$3:$J$8,4,0)+$F76))</f>
        <v/>
      </c>
      <c r="H76" s="78" t="str">
        <f>IF(ISBLANK($C76),"",IF( ISBLANK($E76),"",VLOOKUP($C76,'Past Results'!$A$3:$J$8,5,0)+VLOOKUP($D76,'Past Results'!$A$3:$J$8,6,0)+VLOOKUP($E76,'Past Results'!$A$3:$J$8,7,0)-$F76))</f>
        <v/>
      </c>
      <c r="I76" s="78" t="str">
        <f>IF(ISBLANK($C76),"",IF( ISBLANK($E76),"",VLOOKUP($C76,'Past Results'!$A$3:$J$8,8,0)+VLOOKUP($D76,'Past Results'!$A$3:$J$8,9,0)+VLOOKUP($E76,'Past Results'!$A$3:$J$8,10,0)))</f>
        <v/>
      </c>
      <c r="J76" s="78" t="str">
        <f t="shared" si="24"/>
        <v/>
      </c>
      <c r="K76" s="78" t="str">
        <f t="shared" si="25"/>
        <v/>
      </c>
      <c r="L76" s="9"/>
      <c r="M76" s="9"/>
      <c r="N76" s="9"/>
      <c r="O76" s="9"/>
      <c r="P76" s="9"/>
      <c r="Q76" s="64">
        <f t="shared" si="26"/>
        <v>87.264705882352942</v>
      </c>
      <c r="R76" s="64">
        <f t="shared" si="27"/>
        <v>72.411764705882348</v>
      </c>
      <c r="S76" s="64"/>
      <c r="T76" s="64" t="str">
        <f t="shared" si="28"/>
        <v/>
      </c>
      <c r="U76" t="str">
        <f t="shared" si="29"/>
        <v/>
      </c>
      <c r="V76" s="44" t="str">
        <f>IF(ISBLANK($C76),"",$W76/'Past Results'!$N$12)</f>
        <v/>
      </c>
      <c r="W76" s="20" t="str">
        <f>IF(ISBLANK($C76),"",'Past Results'!$N$12-$S76)</f>
        <v/>
      </c>
      <c r="X76" s="19">
        <f t="shared" si="30"/>
        <v>72</v>
      </c>
      <c r="Y76" s="44">
        <f>IF(ISBLANK($C76),$O$10/'Past Results'!$D$17,$W76/'Past Results'!$D$17)</f>
        <v>0.19</v>
      </c>
      <c r="Z76">
        <f t="shared" si="31"/>
        <v>38.470588235294116</v>
      </c>
      <c r="AC76" t="str">
        <f t="shared" si="32"/>
        <v/>
      </c>
      <c r="AD76" t="str">
        <f t="shared" si="33"/>
        <v/>
      </c>
      <c r="AE76" t="str">
        <f t="shared" si="33"/>
        <v/>
      </c>
      <c r="AF76" t="str">
        <f t="shared" si="33"/>
        <v/>
      </c>
      <c r="AG76" t="str">
        <f t="shared" si="33"/>
        <v/>
      </c>
      <c r="AH76" t="str">
        <f t="shared" si="33"/>
        <v/>
      </c>
      <c r="AI76" t="str">
        <f t="shared" si="33"/>
        <v/>
      </c>
      <c r="AJ76" t="str">
        <f t="shared" si="33"/>
        <v/>
      </c>
      <c r="AK76" t="str">
        <f t="shared" si="33"/>
        <v/>
      </c>
      <c r="AL76" t="str">
        <f t="shared" si="33"/>
        <v/>
      </c>
      <c r="AM76" t="str">
        <f t="shared" si="33"/>
        <v/>
      </c>
    </row>
    <row r="77" spans="1:39" ht="23.25" x14ac:dyDescent="0.35">
      <c r="A77" s="9"/>
      <c r="B77" s="18">
        <f t="shared" si="22"/>
        <v>73</v>
      </c>
      <c r="C77" s="8"/>
      <c r="D77" s="8"/>
      <c r="E77" s="8"/>
      <c r="F77" s="7"/>
      <c r="G77" s="77" t="str">
        <f>IF(ISBLANK($C77),"",IF( ISBLANK($E77),"",VLOOKUP($C77,'Past Results'!$A$3:$J$8,2,0)+VLOOKUP($D77,'Past Results'!$A$3:$J$8,3,0)+VLOOKUP($E77,'Past Results'!$A$3:$J$8,4,0)+$F77))</f>
        <v/>
      </c>
      <c r="H77" s="77" t="str">
        <f>IF(ISBLANK($C77),"",IF( ISBLANK($E77),"",VLOOKUP($C77,'Past Results'!$A$3:$J$8,5,0)+VLOOKUP($D77,'Past Results'!$A$3:$J$8,6,0)+VLOOKUP($E77,'Past Results'!$A$3:$J$8,7,0)-$F77))</f>
        <v/>
      </c>
      <c r="I77" s="77" t="str">
        <f>IF(ISBLANK($C77),"",IF( ISBLANK($E77),"",VLOOKUP($C77,'Past Results'!$A$3:$J$8,8,0)+VLOOKUP($D77,'Past Results'!$A$3:$J$8,9,0)+VLOOKUP($E77,'Past Results'!$A$3:$J$8,10,0)))</f>
        <v/>
      </c>
      <c r="J77" s="77" t="str">
        <f t="shared" si="24"/>
        <v/>
      </c>
      <c r="K77" s="77" t="str">
        <f t="shared" si="25"/>
        <v/>
      </c>
      <c r="L77" s="9"/>
      <c r="M77" s="9"/>
      <c r="N77" s="9"/>
      <c r="O77" s="9"/>
      <c r="P77" s="9"/>
      <c r="Q77" s="64">
        <f t="shared" si="26"/>
        <v>87.264705882352942</v>
      </c>
      <c r="R77" s="64">
        <f t="shared" si="27"/>
        <v>72.411764705882348</v>
      </c>
      <c r="S77" s="64"/>
      <c r="T77" s="64" t="str">
        <f t="shared" si="28"/>
        <v/>
      </c>
      <c r="U77" t="str">
        <f t="shared" si="29"/>
        <v/>
      </c>
      <c r="V77" s="44" t="str">
        <f>IF(ISBLANK($C77),"",$W77/'Past Results'!$N$12)</f>
        <v/>
      </c>
      <c r="W77" s="20" t="str">
        <f>IF(ISBLANK($C77),"",'Past Results'!$N$12-$S77)</f>
        <v/>
      </c>
      <c r="X77" s="19">
        <f t="shared" si="30"/>
        <v>73</v>
      </c>
      <c r="Y77" s="44">
        <f>IF(ISBLANK($C77),$O$10/'Past Results'!$D$17,$W77/'Past Results'!$D$17)</f>
        <v>0.19</v>
      </c>
      <c r="Z77">
        <f t="shared" si="31"/>
        <v>38.470588235294116</v>
      </c>
      <c r="AC77" t="str">
        <f t="shared" si="32"/>
        <v/>
      </c>
      <c r="AD77" t="str">
        <f t="shared" si="33"/>
        <v/>
      </c>
      <c r="AE77" t="str">
        <f t="shared" si="33"/>
        <v/>
      </c>
      <c r="AF77" t="str">
        <f t="shared" si="33"/>
        <v/>
      </c>
      <c r="AG77" t="str">
        <f t="shared" si="33"/>
        <v/>
      </c>
      <c r="AH77" t="str">
        <f t="shared" si="33"/>
        <v/>
      </c>
      <c r="AI77" t="str">
        <f t="shared" si="33"/>
        <v/>
      </c>
      <c r="AJ77" t="str">
        <f t="shared" si="33"/>
        <v/>
      </c>
      <c r="AK77" t="str">
        <f t="shared" si="33"/>
        <v/>
      </c>
      <c r="AL77" t="str">
        <f t="shared" si="33"/>
        <v/>
      </c>
      <c r="AM77" t="str">
        <f t="shared" si="33"/>
        <v/>
      </c>
    </row>
    <row r="78" spans="1:39" ht="23.25" x14ac:dyDescent="0.35">
      <c r="A78" s="9"/>
      <c r="B78" s="18">
        <f t="shared" si="22"/>
        <v>74</v>
      </c>
      <c r="C78" s="67"/>
      <c r="D78" s="67"/>
      <c r="E78" s="67"/>
      <c r="F78" s="68"/>
      <c r="G78" s="78" t="str">
        <f>IF(ISBLANK($C78),"",IF( ISBLANK($E78),"",VLOOKUP($C78,'Past Results'!$A$3:$J$8,2,0)+VLOOKUP($D78,'Past Results'!$A$3:$J$8,3,0)+VLOOKUP($E78,'Past Results'!$A$3:$J$8,4,0)+$F78))</f>
        <v/>
      </c>
      <c r="H78" s="78" t="str">
        <f>IF(ISBLANK($C78),"",IF( ISBLANK($E78),"",VLOOKUP($C78,'Past Results'!$A$3:$J$8,5,0)+VLOOKUP($D78,'Past Results'!$A$3:$J$8,6,0)+VLOOKUP($E78,'Past Results'!$A$3:$J$8,7,0)-$F78))</f>
        <v/>
      </c>
      <c r="I78" s="78" t="str">
        <f>IF(ISBLANK($C78),"",IF( ISBLANK($E78),"",VLOOKUP($C78,'Past Results'!$A$3:$J$8,8,0)+VLOOKUP($D78,'Past Results'!$A$3:$J$8,9,0)+VLOOKUP($E78,'Past Results'!$A$3:$J$8,10,0)))</f>
        <v/>
      </c>
      <c r="J78" s="78" t="str">
        <f t="shared" si="24"/>
        <v/>
      </c>
      <c r="K78" s="78" t="str">
        <f t="shared" si="25"/>
        <v/>
      </c>
      <c r="L78" s="9"/>
      <c r="M78" s="9"/>
      <c r="N78" s="9"/>
      <c r="O78" s="9"/>
      <c r="P78" s="9"/>
      <c r="Q78" s="64">
        <f t="shared" si="26"/>
        <v>87.264705882352942</v>
      </c>
      <c r="R78" s="64">
        <f t="shared" si="27"/>
        <v>72.411764705882348</v>
      </c>
      <c r="S78" s="64"/>
      <c r="T78" s="64" t="str">
        <f t="shared" si="28"/>
        <v/>
      </c>
      <c r="U78" t="str">
        <f t="shared" si="29"/>
        <v/>
      </c>
      <c r="V78" s="44" t="str">
        <f>IF(ISBLANK($C78),"",$W78/'Past Results'!$N$12)</f>
        <v/>
      </c>
      <c r="W78" s="20" t="str">
        <f>IF(ISBLANK($C78),"",'Past Results'!$N$12-$S78)</f>
        <v/>
      </c>
      <c r="X78" s="19">
        <f t="shared" si="30"/>
        <v>74</v>
      </c>
      <c r="Y78" s="44">
        <f>IF(ISBLANK($C78),$O$10/'Past Results'!$D$17,$W78/'Past Results'!$D$17)</f>
        <v>0.19</v>
      </c>
      <c r="Z78">
        <f t="shared" si="31"/>
        <v>38.470588235294116</v>
      </c>
      <c r="AC78" t="str">
        <f t="shared" si="32"/>
        <v/>
      </c>
      <c r="AD78" t="str">
        <f t="shared" si="33"/>
        <v/>
      </c>
      <c r="AE78" t="str">
        <f t="shared" si="33"/>
        <v/>
      </c>
      <c r="AF78" t="str">
        <f t="shared" si="33"/>
        <v/>
      </c>
      <c r="AG78" t="str">
        <f t="shared" si="33"/>
        <v/>
      </c>
      <c r="AH78" t="str">
        <f t="shared" si="33"/>
        <v/>
      </c>
      <c r="AI78" t="str">
        <f t="shared" si="33"/>
        <v/>
      </c>
      <c r="AJ78" t="str">
        <f t="shared" si="33"/>
        <v/>
      </c>
      <c r="AK78" t="str">
        <f t="shared" si="33"/>
        <v/>
      </c>
      <c r="AL78" t="str">
        <f t="shared" si="33"/>
        <v/>
      </c>
      <c r="AM78" t="str">
        <f t="shared" si="33"/>
        <v/>
      </c>
    </row>
    <row r="79" spans="1:39" ht="23.25" x14ac:dyDescent="0.35">
      <c r="A79" s="9"/>
      <c r="B79" s="18">
        <f t="shared" si="22"/>
        <v>75</v>
      </c>
      <c r="C79" s="8"/>
      <c r="D79" s="8"/>
      <c r="E79" s="8"/>
      <c r="F79" s="7"/>
      <c r="G79" s="77" t="str">
        <f>IF(ISBLANK($C79),"",IF( ISBLANK($E79),"",VLOOKUP($C79,'Past Results'!$A$3:$J$8,2,0)+VLOOKUP($D79,'Past Results'!$A$3:$J$8,3,0)+VLOOKUP($E79,'Past Results'!$A$3:$J$8,4,0)+$F79))</f>
        <v/>
      </c>
      <c r="H79" s="77" t="str">
        <f>IF(ISBLANK($C79),"",IF( ISBLANK($E79),"",VLOOKUP($C79,'Past Results'!$A$3:$J$8,5,0)+VLOOKUP($D79,'Past Results'!$A$3:$J$8,6,0)+VLOOKUP($E79,'Past Results'!$A$3:$J$8,7,0)-$F79))</f>
        <v/>
      </c>
      <c r="I79" s="77" t="str">
        <f>IF(ISBLANK($C79),"",IF( ISBLANK($E79),"",VLOOKUP($C79,'Past Results'!$A$3:$J$8,8,0)+VLOOKUP($D79,'Past Results'!$A$3:$J$8,9,0)+VLOOKUP($E79,'Past Results'!$A$3:$J$8,10,0)))</f>
        <v/>
      </c>
      <c r="J79" s="77" t="str">
        <f t="shared" si="24"/>
        <v/>
      </c>
      <c r="K79" s="77" t="str">
        <f t="shared" si="25"/>
        <v/>
      </c>
      <c r="L79" s="9"/>
      <c r="M79" s="9"/>
      <c r="N79" s="9"/>
      <c r="O79" s="9"/>
      <c r="P79" s="9"/>
      <c r="Q79" s="64">
        <f t="shared" si="26"/>
        <v>87.264705882352942</v>
      </c>
      <c r="R79" s="64">
        <f t="shared" si="27"/>
        <v>72.411764705882348</v>
      </c>
      <c r="S79" s="64"/>
      <c r="T79" s="64" t="str">
        <f t="shared" si="28"/>
        <v/>
      </c>
      <c r="U79" t="str">
        <f t="shared" si="29"/>
        <v/>
      </c>
      <c r="V79" s="44" t="str">
        <f>IF(ISBLANK($C79),"",$W79/'Past Results'!$N$12)</f>
        <v/>
      </c>
      <c r="W79" s="20" t="str">
        <f>IF(ISBLANK($C79),"",'Past Results'!$N$12-$S79)</f>
        <v/>
      </c>
      <c r="X79" s="19">
        <f t="shared" si="30"/>
        <v>75</v>
      </c>
      <c r="Y79" s="44">
        <f>IF(ISBLANK($C79),$O$10/'Past Results'!$D$17,$W79/'Past Results'!$D$17)</f>
        <v>0.19</v>
      </c>
      <c r="Z79">
        <f t="shared" si="31"/>
        <v>38.470588235294116</v>
      </c>
      <c r="AC79" t="str">
        <f t="shared" si="32"/>
        <v/>
      </c>
      <c r="AD79" t="str">
        <f t="shared" si="33"/>
        <v/>
      </c>
      <c r="AE79" t="str">
        <f t="shared" si="33"/>
        <v/>
      </c>
      <c r="AF79" t="str">
        <f t="shared" si="33"/>
        <v/>
      </c>
      <c r="AG79" t="str">
        <f t="shared" si="33"/>
        <v/>
      </c>
      <c r="AH79" t="str">
        <f t="shared" si="33"/>
        <v/>
      </c>
      <c r="AI79" t="str">
        <f t="shared" si="33"/>
        <v/>
      </c>
      <c r="AJ79" t="str">
        <f t="shared" si="33"/>
        <v/>
      </c>
      <c r="AK79" t="str">
        <f t="shared" si="33"/>
        <v/>
      </c>
      <c r="AL79" t="str">
        <f t="shared" si="33"/>
        <v/>
      </c>
      <c r="AM79" t="str">
        <f t="shared" si="33"/>
        <v/>
      </c>
    </row>
    <row r="80" spans="1:39" ht="23.25" x14ac:dyDescent="0.35">
      <c r="A80" s="9"/>
      <c r="B80" s="18">
        <f t="shared" si="22"/>
        <v>76</v>
      </c>
      <c r="C80" s="67"/>
      <c r="D80" s="67"/>
      <c r="E80" s="67"/>
      <c r="F80" s="68"/>
      <c r="G80" s="78" t="str">
        <f>IF(ISBLANK($C80),"",IF( ISBLANK($E80),"",VLOOKUP($C80,'Past Results'!$A$3:$J$8,2,0)+VLOOKUP($D80,'Past Results'!$A$3:$J$8,3,0)+VLOOKUP($E80,'Past Results'!$A$3:$J$8,4,0)+$F80))</f>
        <v/>
      </c>
      <c r="H80" s="78" t="str">
        <f>IF(ISBLANK($C80),"",IF( ISBLANK($E80),"",VLOOKUP($C80,'Past Results'!$A$3:$J$8,5,0)+VLOOKUP($D80,'Past Results'!$A$3:$J$8,6,0)+VLOOKUP($E80,'Past Results'!$A$3:$J$8,7,0)-$F80))</f>
        <v/>
      </c>
      <c r="I80" s="78" t="str">
        <f>IF(ISBLANK($C80),"",IF( ISBLANK($E80),"",VLOOKUP($C80,'Past Results'!$A$3:$J$8,8,0)+VLOOKUP($D80,'Past Results'!$A$3:$J$8,9,0)+VLOOKUP($E80,'Past Results'!$A$3:$J$8,10,0)))</f>
        <v/>
      </c>
      <c r="J80" s="78" t="str">
        <f t="shared" si="24"/>
        <v/>
      </c>
      <c r="K80" s="78" t="str">
        <f t="shared" si="25"/>
        <v/>
      </c>
      <c r="L80" s="9"/>
      <c r="M80" s="9"/>
      <c r="N80" s="9"/>
      <c r="O80" s="9"/>
      <c r="P80" s="9"/>
      <c r="Q80" s="64">
        <f t="shared" si="26"/>
        <v>87.264705882352942</v>
      </c>
      <c r="R80" s="64">
        <f t="shared" si="27"/>
        <v>72.411764705882348</v>
      </c>
      <c r="S80" s="64"/>
      <c r="T80" s="64" t="str">
        <f t="shared" si="28"/>
        <v/>
      </c>
      <c r="U80" t="str">
        <f t="shared" si="29"/>
        <v/>
      </c>
      <c r="V80" s="44" t="str">
        <f>IF(ISBLANK($C80),"",$W80/'Past Results'!$N$12)</f>
        <v/>
      </c>
      <c r="W80" s="20" t="str">
        <f>IF(ISBLANK($C80),"",'Past Results'!$N$12-$S80)</f>
        <v/>
      </c>
      <c r="X80" s="19">
        <f t="shared" si="30"/>
        <v>76</v>
      </c>
      <c r="Y80" s="44">
        <f>IF(ISBLANK($C80),$O$10/'Past Results'!$D$17,$W80/'Past Results'!$D$17)</f>
        <v>0.19</v>
      </c>
      <c r="Z80">
        <f t="shared" si="31"/>
        <v>38.470588235294116</v>
      </c>
      <c r="AC80" t="str">
        <f t="shared" si="32"/>
        <v/>
      </c>
      <c r="AD80" t="str">
        <f t="shared" si="33"/>
        <v/>
      </c>
      <c r="AE80" t="str">
        <f t="shared" si="33"/>
        <v/>
      </c>
      <c r="AF80" t="str">
        <f t="shared" si="33"/>
        <v/>
      </c>
      <c r="AG80" t="str">
        <f t="shared" si="33"/>
        <v/>
      </c>
      <c r="AH80" t="str">
        <f t="shared" si="33"/>
        <v/>
      </c>
      <c r="AI80" t="str">
        <f t="shared" si="33"/>
        <v/>
      </c>
      <c r="AJ80" t="str">
        <f t="shared" si="33"/>
        <v/>
      </c>
      <c r="AK80" t="str">
        <f t="shared" si="33"/>
        <v/>
      </c>
      <c r="AL80" t="str">
        <f t="shared" si="33"/>
        <v/>
      </c>
      <c r="AM80" t="str">
        <f t="shared" si="33"/>
        <v/>
      </c>
    </row>
    <row r="81" spans="1:23" ht="15.75" x14ac:dyDescent="0.25">
      <c r="A81" s="1"/>
      <c r="B81" t="s">
        <v>23</v>
      </c>
      <c r="C81" s="1">
        <f>76-COUNTIF(Q5:Q80,Q80)</f>
        <v>17</v>
      </c>
      <c r="D81" s="1">
        <f>76-COUNTIF(R5:R80,R80)</f>
        <v>17</v>
      </c>
      <c r="E81" s="1">
        <f>76-COUNTIF(R5:R80,R80)</f>
        <v>17</v>
      </c>
      <c r="F81" s="1"/>
      <c r="G81" s="1"/>
      <c r="H81" s="1"/>
      <c r="I81" s="1"/>
      <c r="J81" s="1"/>
      <c r="K81" s="1"/>
      <c r="W81">
        <f>SUM(X81:AH81)</f>
        <v>0</v>
      </c>
    </row>
    <row r="82" spans="1:23" ht="15.75" x14ac:dyDescent="0.25">
      <c r="A82" s="1"/>
      <c r="B82">
        <v>0</v>
      </c>
      <c r="C82" s="29">
        <f>COUNTIF(C$5:C$80,$B82)/C$81</f>
        <v>0</v>
      </c>
      <c r="D82" s="29">
        <f>COUNTIF(D$5:D$80,$B82)/D$81</f>
        <v>0</v>
      </c>
      <c r="E82" s="29">
        <f>COUNTIF(E$5:E$80,$B82)/E$81</f>
        <v>0</v>
      </c>
      <c r="F82" s="1"/>
      <c r="G82" s="1"/>
      <c r="H82" s="1"/>
      <c r="I82" s="1"/>
      <c r="J82" s="1"/>
      <c r="K82" s="1"/>
      <c r="W82" s="20">
        <f>AVERAGE(W5:W80)</f>
        <v>19</v>
      </c>
    </row>
    <row r="83" spans="1:23" ht="15.75" x14ac:dyDescent="0.25">
      <c r="A83" s="1"/>
      <c r="B83">
        <v>1</v>
      </c>
      <c r="C83" s="29">
        <f t="shared" ref="C83:E87" si="34">COUNTIF(C$5:C$80,$B83)/C$81</f>
        <v>0</v>
      </c>
      <c r="D83" s="29">
        <f t="shared" si="34"/>
        <v>0.29411764705882354</v>
      </c>
      <c r="E83" s="29">
        <f t="shared" si="34"/>
        <v>0</v>
      </c>
      <c r="F83" s="1"/>
      <c r="G83" s="1"/>
      <c r="H83" s="1"/>
      <c r="I83" s="1"/>
      <c r="J83" s="1"/>
      <c r="K83" s="1"/>
      <c r="W83">
        <f>STDEV(W5:W80)</f>
        <v>9.3307288032607616</v>
      </c>
    </row>
    <row r="84" spans="1:23" ht="15.75" x14ac:dyDescent="0.25">
      <c r="A84" s="1"/>
      <c r="B84">
        <v>2</v>
      </c>
      <c r="C84" s="29">
        <f t="shared" si="34"/>
        <v>0</v>
      </c>
      <c r="D84" s="29">
        <f t="shared" si="34"/>
        <v>0.29411764705882354</v>
      </c>
      <c r="E84" s="29">
        <f t="shared" si="34"/>
        <v>0.58823529411764708</v>
      </c>
      <c r="F84" s="1"/>
      <c r="G84" s="1"/>
      <c r="H84" s="1"/>
      <c r="I84" s="1"/>
      <c r="J84" s="1"/>
      <c r="K84" s="1"/>
      <c r="W84" s="74">
        <f>76-COUNTIF(W5:W80,"")</f>
        <v>17</v>
      </c>
    </row>
    <row r="85" spans="1:23" ht="15.75" x14ac:dyDescent="0.25">
      <c r="A85" s="1"/>
      <c r="B85">
        <v>3</v>
      </c>
      <c r="C85" s="29">
        <f t="shared" si="34"/>
        <v>0.47058823529411764</v>
      </c>
      <c r="D85" s="29">
        <f t="shared" si="34"/>
        <v>0.29411764705882354</v>
      </c>
      <c r="E85" s="29">
        <f t="shared" si="34"/>
        <v>0.23529411764705882</v>
      </c>
      <c r="F85" s="1"/>
      <c r="G85" s="1"/>
      <c r="H85" s="1"/>
      <c r="I85" s="1"/>
      <c r="J85" s="1"/>
      <c r="K85" s="1"/>
    </row>
    <row r="86" spans="1:23" ht="15.75" x14ac:dyDescent="0.25">
      <c r="A86" s="1"/>
      <c r="B86">
        <v>4</v>
      </c>
      <c r="C86" s="29">
        <f t="shared" si="34"/>
        <v>0.52941176470588236</v>
      </c>
      <c r="D86" s="29">
        <f t="shared" si="34"/>
        <v>0.11764705882352941</v>
      </c>
      <c r="E86" s="29">
        <f t="shared" si="34"/>
        <v>5.8823529411764705E-2</v>
      </c>
      <c r="F86" s="1"/>
      <c r="G86" s="1"/>
      <c r="H86" s="1"/>
      <c r="I86" s="1"/>
      <c r="J86" s="1"/>
      <c r="K86" s="1"/>
    </row>
    <row r="87" spans="1:23" ht="15.75" x14ac:dyDescent="0.25">
      <c r="A87" s="1"/>
      <c r="B87">
        <v>5</v>
      </c>
      <c r="C87" s="29">
        <f t="shared" si="34"/>
        <v>0</v>
      </c>
      <c r="D87" s="29">
        <f t="shared" si="34"/>
        <v>0</v>
      </c>
      <c r="E87" s="29">
        <f t="shared" si="34"/>
        <v>0.11764705882352941</v>
      </c>
      <c r="F87" s="1"/>
      <c r="G87" s="1"/>
      <c r="H87" s="1"/>
      <c r="I87" s="1"/>
      <c r="J87" s="1"/>
      <c r="K87" s="1"/>
    </row>
    <row r="88" spans="1:23" ht="15.75" x14ac:dyDescent="0.25">
      <c r="A88" s="1"/>
      <c r="C88" s="43">
        <f>SUM(C82:C87)</f>
        <v>1</v>
      </c>
      <c r="D88" s="43">
        <f>SUM(D82:D87)</f>
        <v>1</v>
      </c>
      <c r="E88" s="43">
        <f>SUM(E82:E87)</f>
        <v>1</v>
      </c>
      <c r="F88" s="1"/>
      <c r="G88" s="1"/>
      <c r="H88" s="1"/>
      <c r="I88" s="1"/>
      <c r="J88" s="1"/>
      <c r="K88" s="1"/>
    </row>
    <row r="89" spans="1:23" ht="15.75" x14ac:dyDescent="0.25">
      <c r="A89" s="1"/>
      <c r="C89" s="1"/>
      <c r="D89" s="1"/>
      <c r="E89" s="1"/>
      <c r="F89" s="1"/>
      <c r="G89" s="1"/>
      <c r="H89" s="1"/>
      <c r="I89" s="1"/>
      <c r="J89" s="1"/>
      <c r="K89" s="1"/>
    </row>
    <row r="90" spans="1:23" ht="15.75" x14ac:dyDescent="0.25">
      <c r="A90" s="1"/>
      <c r="B90" s="54"/>
      <c r="D90" s="1"/>
      <c r="E90" s="1"/>
      <c r="F90" s="1"/>
      <c r="G90" s="1"/>
      <c r="H90" s="1"/>
      <c r="I90" s="1"/>
      <c r="J90" s="1"/>
      <c r="K90" s="1"/>
    </row>
    <row r="91" spans="1:23" ht="15.75" x14ac:dyDescent="0.25">
      <c r="A91" s="1"/>
      <c r="C91" s="1"/>
      <c r="D91" s="1"/>
      <c r="E91" s="1"/>
      <c r="F91" s="1"/>
      <c r="G91" s="1"/>
      <c r="H91" s="1"/>
      <c r="I91" s="1"/>
      <c r="J91" s="1"/>
      <c r="K91" s="1"/>
    </row>
    <row r="92" spans="1:23" ht="15.75" x14ac:dyDescent="0.25">
      <c r="A92" s="1"/>
      <c r="C92" s="1"/>
      <c r="D92" s="1"/>
      <c r="E92" s="1"/>
      <c r="F92" s="1"/>
      <c r="G92" s="1"/>
      <c r="H92" s="1"/>
      <c r="I92" s="1"/>
      <c r="J92" s="1"/>
      <c r="K92" s="1"/>
    </row>
    <row r="93" spans="1:23" ht="15.75" x14ac:dyDescent="0.25">
      <c r="A93" s="1"/>
      <c r="C93" s="1"/>
      <c r="D93" s="1"/>
      <c r="E93" s="1"/>
      <c r="F93" s="1"/>
      <c r="G93" s="1"/>
      <c r="H93" s="1"/>
      <c r="I93" s="1"/>
      <c r="J93" s="1"/>
      <c r="K93" s="1"/>
    </row>
    <row r="94" spans="1:23" ht="15.75" x14ac:dyDescent="0.25">
      <c r="A94" s="1"/>
      <c r="C94" s="1"/>
      <c r="D94" s="1"/>
      <c r="E94" s="1"/>
      <c r="F94" s="1"/>
      <c r="G94" s="1"/>
      <c r="H94" s="1"/>
      <c r="I94" s="1"/>
      <c r="J94" s="1"/>
      <c r="K94" s="1"/>
    </row>
    <row r="95" spans="1:23" ht="15.75" x14ac:dyDescent="0.25">
      <c r="A95" s="1"/>
      <c r="C95" s="1"/>
      <c r="D95" s="1"/>
      <c r="E95" s="1"/>
      <c r="F95" s="1"/>
      <c r="G95" s="1"/>
      <c r="H95" s="1"/>
      <c r="I95" s="1"/>
      <c r="J95" s="1"/>
      <c r="K95" s="1"/>
    </row>
    <row r="96" spans="1:23" ht="15.75" x14ac:dyDescent="0.25">
      <c r="A96" s="1"/>
      <c r="C96" s="1"/>
      <c r="D96" s="1"/>
      <c r="E96" s="1"/>
      <c r="F96" s="1"/>
      <c r="G96" s="1"/>
      <c r="H96" s="1"/>
      <c r="I96" s="1"/>
      <c r="J96" s="1"/>
      <c r="K96" s="1"/>
    </row>
    <row r="97" spans="1:11" ht="15.75" x14ac:dyDescent="0.25">
      <c r="A97" s="1"/>
      <c r="C97" s="1"/>
      <c r="D97" s="1"/>
      <c r="E97" s="1"/>
      <c r="F97" s="1"/>
      <c r="G97" s="1"/>
      <c r="H97" s="1"/>
      <c r="I97" s="1"/>
      <c r="J97" s="1"/>
      <c r="K97" s="1"/>
    </row>
    <row r="98" spans="1:11" ht="15.75" x14ac:dyDescent="0.25">
      <c r="A98" s="1"/>
      <c r="C98" s="1"/>
      <c r="D98" s="1"/>
      <c r="E98" s="1"/>
      <c r="F98" s="1"/>
      <c r="G98" s="1"/>
      <c r="H98" s="1"/>
      <c r="I98" s="1"/>
      <c r="J98" s="1"/>
      <c r="K98" s="1"/>
    </row>
    <row r="99" spans="1:11" ht="15.75" x14ac:dyDescent="0.25">
      <c r="A99" s="1"/>
      <c r="C99" s="1"/>
      <c r="D99" s="1"/>
      <c r="E99" s="1"/>
      <c r="F99" s="1"/>
      <c r="G99" s="1"/>
      <c r="H99" s="1"/>
      <c r="I99" s="1"/>
      <c r="J99" s="1"/>
      <c r="K99" s="1"/>
    </row>
    <row r="100" spans="1:11" ht="15.75" x14ac:dyDescent="0.25">
      <c r="A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ht="15.75" x14ac:dyDescent="0.25">
      <c r="A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ht="15.75" x14ac:dyDescent="0.25">
      <c r="A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ht="15.75" x14ac:dyDescent="0.25">
      <c r="A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ht="15.75" x14ac:dyDescent="0.25">
      <c r="A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ht="15.75" x14ac:dyDescent="0.25">
      <c r="A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ht="15.75" x14ac:dyDescent="0.25">
      <c r="A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ht="15.75" x14ac:dyDescent="0.25">
      <c r="A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ht="15.75" x14ac:dyDescent="0.25">
      <c r="A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ht="15.75" x14ac:dyDescent="0.25">
      <c r="A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ht="15.75" x14ac:dyDescent="0.25">
      <c r="A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ht="15.75" x14ac:dyDescent="0.25">
      <c r="A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ht="15.75" x14ac:dyDescent="0.25">
      <c r="A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ht="15.75" x14ac:dyDescent="0.25">
      <c r="A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ht="15.75" x14ac:dyDescent="0.25">
      <c r="A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ht="20.25" x14ac:dyDescent="0.3">
      <c r="A115" s="1"/>
      <c r="C115" s="8">
        <v>5</v>
      </c>
      <c r="D115" s="8">
        <v>1</v>
      </c>
      <c r="E115" s="8">
        <v>2</v>
      </c>
      <c r="F115" s="7">
        <v>20</v>
      </c>
      <c r="G115" s="1"/>
      <c r="H115" s="1"/>
      <c r="I115" s="1"/>
      <c r="J115" s="1"/>
      <c r="K115" s="1"/>
    </row>
    <row r="116" spans="1:11" ht="20.25" x14ac:dyDescent="0.3">
      <c r="A116" s="1"/>
      <c r="C116" s="67">
        <v>3</v>
      </c>
      <c r="D116" s="67">
        <v>2</v>
      </c>
      <c r="E116" s="67">
        <v>4</v>
      </c>
      <c r="F116" s="68">
        <v>40</v>
      </c>
      <c r="G116" s="1"/>
      <c r="H116" s="1"/>
      <c r="I116" s="1"/>
      <c r="J116" s="1"/>
      <c r="K116" s="1"/>
    </row>
    <row r="117" spans="1:11" ht="20.25" x14ac:dyDescent="0.3">
      <c r="A117" s="1"/>
      <c r="C117" s="8">
        <v>4</v>
      </c>
      <c r="D117" s="8">
        <v>1</v>
      </c>
      <c r="E117" s="8">
        <v>2</v>
      </c>
      <c r="F117" s="7">
        <v>65.5</v>
      </c>
      <c r="G117" s="1"/>
      <c r="H117" s="1"/>
      <c r="I117" s="1"/>
      <c r="J117" s="1"/>
      <c r="K117" s="1"/>
    </row>
    <row r="118" spans="1:11" ht="20.25" x14ac:dyDescent="0.3">
      <c r="A118" s="1"/>
      <c r="C118" s="67">
        <v>3</v>
      </c>
      <c r="D118" s="67">
        <v>3</v>
      </c>
      <c r="E118" s="67">
        <v>3</v>
      </c>
      <c r="F118" s="68">
        <v>53</v>
      </c>
      <c r="G118" s="1"/>
      <c r="H118" s="1"/>
      <c r="I118" s="1"/>
      <c r="J118" s="1"/>
      <c r="K118" s="1"/>
    </row>
    <row r="119" spans="1:11" ht="20.25" x14ac:dyDescent="0.3">
      <c r="A119" s="1"/>
      <c r="C119" s="8">
        <v>5</v>
      </c>
      <c r="D119" s="8">
        <v>4</v>
      </c>
      <c r="E119" s="8">
        <v>2</v>
      </c>
      <c r="F119" s="7">
        <v>20</v>
      </c>
      <c r="G119" s="1"/>
      <c r="H119" s="1"/>
      <c r="I119" s="1"/>
      <c r="J119" s="1"/>
      <c r="K119" s="1"/>
    </row>
    <row r="120" spans="1:11" ht="20.25" x14ac:dyDescent="0.3">
      <c r="A120" s="1"/>
      <c r="C120" s="67">
        <v>4</v>
      </c>
      <c r="D120" s="67">
        <v>1</v>
      </c>
      <c r="E120" s="67">
        <v>3</v>
      </c>
      <c r="F120" s="68">
        <v>85</v>
      </c>
      <c r="G120" s="1"/>
      <c r="H120" s="1"/>
      <c r="I120" s="1"/>
      <c r="J120" s="1"/>
      <c r="K120" s="1"/>
    </row>
    <row r="121" spans="1:11" ht="20.25" x14ac:dyDescent="0.3">
      <c r="A121" s="1"/>
      <c r="C121" s="8">
        <v>2</v>
      </c>
      <c r="D121" s="8">
        <v>3</v>
      </c>
      <c r="E121" s="8">
        <v>4</v>
      </c>
      <c r="F121" s="7">
        <v>74</v>
      </c>
      <c r="G121" s="1"/>
      <c r="H121" s="1"/>
      <c r="I121" s="1"/>
      <c r="J121" s="1"/>
      <c r="K121" s="1"/>
    </row>
    <row r="122" spans="1:11" ht="20.25" x14ac:dyDescent="0.3">
      <c r="A122" s="1"/>
      <c r="C122" s="67">
        <v>1</v>
      </c>
      <c r="D122" s="67">
        <v>1</v>
      </c>
      <c r="E122" s="67">
        <v>5</v>
      </c>
      <c r="F122" s="68">
        <v>80</v>
      </c>
      <c r="G122" s="1"/>
      <c r="H122" s="1"/>
      <c r="I122" s="1"/>
      <c r="J122" s="1"/>
      <c r="K122" s="1"/>
    </row>
    <row r="123" spans="1:11" ht="20.25" x14ac:dyDescent="0.3">
      <c r="A123" s="1"/>
      <c r="C123" s="8">
        <v>2</v>
      </c>
      <c r="D123" s="8">
        <v>2</v>
      </c>
      <c r="E123" s="8">
        <v>2</v>
      </c>
      <c r="F123" s="7">
        <v>73.5</v>
      </c>
      <c r="G123" s="1"/>
      <c r="H123" s="1"/>
      <c r="I123" s="1"/>
      <c r="J123" s="1"/>
      <c r="K123" s="1"/>
    </row>
    <row r="124" spans="1:11" ht="20.25" x14ac:dyDescent="0.3">
      <c r="A124" s="1"/>
      <c r="C124" s="67">
        <v>3</v>
      </c>
      <c r="D124" s="67">
        <v>2</v>
      </c>
      <c r="E124" s="67">
        <v>1</v>
      </c>
      <c r="F124" s="68">
        <v>40</v>
      </c>
      <c r="G124" s="1"/>
      <c r="H124" s="1"/>
      <c r="I124" s="1"/>
      <c r="J124" s="1"/>
      <c r="K124" s="1"/>
    </row>
    <row r="125" spans="1:11" ht="20.25" x14ac:dyDescent="0.3">
      <c r="A125" s="1"/>
      <c r="C125" s="67">
        <v>1</v>
      </c>
      <c r="D125" s="67">
        <v>1</v>
      </c>
      <c r="E125" s="67">
        <v>5</v>
      </c>
      <c r="F125" s="68">
        <v>85</v>
      </c>
      <c r="G125" s="1"/>
      <c r="H125" s="1"/>
      <c r="I125" s="1"/>
      <c r="J125" s="1"/>
      <c r="K125" s="1"/>
    </row>
    <row r="126" spans="1:11" ht="20.25" x14ac:dyDescent="0.3">
      <c r="A126" s="1"/>
      <c r="C126" s="67">
        <v>1</v>
      </c>
      <c r="D126" s="67">
        <v>1</v>
      </c>
      <c r="E126" s="67">
        <v>4</v>
      </c>
      <c r="F126" s="68">
        <v>12</v>
      </c>
      <c r="G126" s="1"/>
      <c r="H126" s="1"/>
      <c r="I126" s="1"/>
      <c r="J126" s="1"/>
      <c r="K126" s="1"/>
    </row>
    <row r="127" spans="1:11" ht="20.25" x14ac:dyDescent="0.3">
      <c r="A127" s="1"/>
      <c r="C127" s="8">
        <v>2</v>
      </c>
      <c r="D127" s="8">
        <v>2</v>
      </c>
      <c r="E127" s="8">
        <v>4</v>
      </c>
      <c r="F127" s="7">
        <v>25</v>
      </c>
      <c r="G127" s="1"/>
      <c r="H127" s="1"/>
      <c r="I127" s="1"/>
      <c r="J127" s="1"/>
      <c r="K127" s="1"/>
    </row>
    <row r="128" spans="1:11" ht="20.25" x14ac:dyDescent="0.3">
      <c r="A128" s="1"/>
      <c r="C128" s="67">
        <v>4</v>
      </c>
      <c r="D128" s="67">
        <v>1</v>
      </c>
      <c r="E128" s="67">
        <v>5</v>
      </c>
      <c r="F128" s="68">
        <v>50</v>
      </c>
      <c r="G128" s="1"/>
      <c r="H128" s="1"/>
      <c r="I128" s="1"/>
      <c r="J128" s="1"/>
      <c r="K128" s="1"/>
    </row>
    <row r="129" spans="1:11" ht="20.25" x14ac:dyDescent="0.3">
      <c r="A129" s="1"/>
      <c r="C129" s="8">
        <v>1</v>
      </c>
      <c r="D129" s="8">
        <v>4</v>
      </c>
      <c r="E129" s="8">
        <v>3</v>
      </c>
      <c r="F129" s="7">
        <v>10</v>
      </c>
      <c r="G129" s="1"/>
      <c r="H129" s="1"/>
      <c r="I129" s="1"/>
      <c r="J129" s="1"/>
      <c r="K129" s="1"/>
    </row>
    <row r="130" spans="1:11" ht="20.25" x14ac:dyDescent="0.3">
      <c r="A130" s="1"/>
      <c r="C130" s="67">
        <v>3</v>
      </c>
      <c r="D130" s="67">
        <v>2</v>
      </c>
      <c r="E130" s="67">
        <v>2</v>
      </c>
      <c r="F130" s="68">
        <v>60</v>
      </c>
      <c r="G130" s="1"/>
      <c r="H130" s="1"/>
      <c r="I130" s="1"/>
      <c r="J130" s="1"/>
      <c r="K130" s="1"/>
    </row>
    <row r="131" spans="1:11" ht="20.25" x14ac:dyDescent="0.3">
      <c r="A131" s="1"/>
      <c r="C131" s="8">
        <v>4</v>
      </c>
      <c r="D131" s="8">
        <v>1</v>
      </c>
      <c r="E131" s="8">
        <v>4</v>
      </c>
      <c r="F131" s="7">
        <v>45</v>
      </c>
      <c r="G131" s="1"/>
      <c r="H131" s="1"/>
      <c r="I131" s="1"/>
      <c r="J131" s="1"/>
      <c r="K131" s="1"/>
    </row>
    <row r="132" spans="1:11" ht="20.25" x14ac:dyDescent="0.3">
      <c r="A132" s="1"/>
      <c r="C132" s="67">
        <v>4</v>
      </c>
      <c r="D132" s="67">
        <v>3</v>
      </c>
      <c r="E132" s="67">
        <v>2</v>
      </c>
      <c r="F132" s="68">
        <v>55</v>
      </c>
      <c r="G132" s="1"/>
      <c r="H132" s="1"/>
      <c r="I132" s="1"/>
      <c r="J132" s="1"/>
      <c r="K132" s="1"/>
    </row>
    <row r="133" spans="1:11" ht="20.25" x14ac:dyDescent="0.3">
      <c r="A133" s="1"/>
      <c r="C133" s="8">
        <v>4</v>
      </c>
      <c r="D133" s="8">
        <v>1</v>
      </c>
      <c r="E133" s="8">
        <v>1</v>
      </c>
      <c r="F133" s="7">
        <v>75</v>
      </c>
      <c r="G133" s="1"/>
      <c r="H133" s="1"/>
      <c r="I133" s="1"/>
      <c r="J133" s="1"/>
      <c r="K133" s="1"/>
    </row>
    <row r="134" spans="1:11" ht="20.25" x14ac:dyDescent="0.3">
      <c r="A134" s="1"/>
      <c r="C134" s="67">
        <v>1</v>
      </c>
      <c r="D134" s="67">
        <v>2</v>
      </c>
      <c r="E134" s="67">
        <v>1</v>
      </c>
      <c r="F134" s="68">
        <v>30</v>
      </c>
      <c r="G134" s="1"/>
      <c r="H134" s="1"/>
      <c r="I134" s="1"/>
      <c r="J134" s="1"/>
      <c r="K134" s="1"/>
    </row>
    <row r="135" spans="1:11" ht="20.25" x14ac:dyDescent="0.3">
      <c r="A135" s="1"/>
      <c r="C135" s="8">
        <v>4</v>
      </c>
      <c r="D135" s="8">
        <v>1</v>
      </c>
      <c r="E135" s="8">
        <v>3</v>
      </c>
      <c r="F135" s="7">
        <v>65</v>
      </c>
      <c r="G135" s="1"/>
      <c r="H135" s="1"/>
      <c r="I135" s="1"/>
      <c r="J135" s="1"/>
      <c r="K135" s="1"/>
    </row>
    <row r="136" spans="1:11" ht="20.25" x14ac:dyDescent="0.3">
      <c r="A136" s="1"/>
      <c r="C136" s="67">
        <v>2</v>
      </c>
      <c r="D136" s="67">
        <v>3</v>
      </c>
      <c r="E136" s="67">
        <v>2</v>
      </c>
      <c r="F136" s="68">
        <v>51</v>
      </c>
      <c r="G136" s="1"/>
      <c r="H136" s="1"/>
      <c r="I136" s="1"/>
      <c r="J136" s="1"/>
      <c r="K136" s="1"/>
    </row>
    <row r="137" spans="1:11" ht="15.75" x14ac:dyDescent="0.25">
      <c r="A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 ht="15.75" x14ac:dyDescent="0.25">
      <c r="A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ht="15.75" x14ac:dyDescent="0.25">
      <c r="A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 ht="15.75" x14ac:dyDescent="0.25">
      <c r="A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 ht="15.75" x14ac:dyDescent="0.25">
      <c r="C141" s="1"/>
      <c r="D141" s="1"/>
      <c r="E141" s="1"/>
      <c r="F141" s="1"/>
      <c r="G141" s="1"/>
      <c r="H141" s="1"/>
      <c r="I141" s="1"/>
      <c r="J141" s="1"/>
      <c r="K141" s="1"/>
    </row>
    <row r="142" spans="1:11" ht="15.75" x14ac:dyDescent="0.25">
      <c r="C142" s="1"/>
      <c r="D142" s="1"/>
      <c r="E142" s="1"/>
      <c r="F142" s="1"/>
      <c r="G142" s="1"/>
      <c r="H142" s="1"/>
      <c r="I142" s="1"/>
      <c r="J142" s="1"/>
      <c r="K142" s="1"/>
    </row>
    <row r="143" spans="1:11" ht="15.75" x14ac:dyDescent="0.25">
      <c r="C143" s="1"/>
      <c r="D143" s="1"/>
      <c r="E143" s="1"/>
      <c r="F143" s="1"/>
      <c r="G143" s="1"/>
      <c r="H143" s="1"/>
      <c r="I143" s="1"/>
      <c r="J143" s="1"/>
      <c r="K143" s="1"/>
    </row>
    <row r="144" spans="1:11" ht="15.75" x14ac:dyDescent="0.25">
      <c r="C144" s="1"/>
      <c r="D144" s="1"/>
      <c r="E144" s="1"/>
      <c r="F144" s="1"/>
      <c r="G144" s="1"/>
      <c r="H144" s="1"/>
      <c r="I144" s="1"/>
      <c r="J144" s="1"/>
      <c r="K144" s="1"/>
    </row>
    <row r="145" spans="3:11" ht="15.75" x14ac:dyDescent="0.25">
      <c r="C145" s="1"/>
      <c r="D145" s="1"/>
      <c r="E145" s="1"/>
      <c r="F145" s="1"/>
      <c r="G145" s="1"/>
      <c r="H145" s="1"/>
      <c r="I145" s="1"/>
      <c r="J145" s="1"/>
      <c r="K145" s="1"/>
    </row>
    <row r="146" spans="3:11" ht="15.75" x14ac:dyDescent="0.25">
      <c r="C146" s="1"/>
      <c r="D146" s="1"/>
      <c r="E146" s="1"/>
      <c r="F146" s="1"/>
      <c r="G146" s="1"/>
      <c r="H146" s="1"/>
      <c r="I146" s="1"/>
      <c r="J146" s="1"/>
      <c r="K146" s="1"/>
    </row>
    <row r="147" spans="3:11" ht="15.75" x14ac:dyDescent="0.25">
      <c r="C147" s="1"/>
      <c r="D147" s="1"/>
      <c r="E147" s="1"/>
      <c r="F147" s="1"/>
      <c r="G147" s="1"/>
      <c r="H147" s="1"/>
      <c r="I147" s="1"/>
      <c r="J147" s="1"/>
      <c r="K147" s="1"/>
    </row>
    <row r="148" spans="3:11" ht="15.75" x14ac:dyDescent="0.25">
      <c r="C148" s="1"/>
      <c r="D148" s="1"/>
      <c r="E148" s="1"/>
      <c r="F148" s="1"/>
      <c r="G148" s="1"/>
      <c r="H148" s="1"/>
      <c r="I148" s="1"/>
      <c r="J148" s="1"/>
      <c r="K148" s="1"/>
    </row>
    <row r="149" spans="3:11" ht="15.75" x14ac:dyDescent="0.25">
      <c r="C149" s="1"/>
      <c r="D149" s="1"/>
      <c r="E149" s="1"/>
      <c r="F149" s="1"/>
      <c r="G149" s="1"/>
      <c r="H149" s="1"/>
      <c r="I149" s="1"/>
      <c r="J149" s="1"/>
      <c r="K149" s="1"/>
    </row>
    <row r="150" spans="3:11" ht="15.75" x14ac:dyDescent="0.25">
      <c r="C150" s="1"/>
      <c r="D150" s="1"/>
      <c r="E150" s="1"/>
      <c r="F150" s="1"/>
      <c r="G150" s="1"/>
      <c r="H150" s="1"/>
      <c r="I150" s="1"/>
      <c r="J150" s="1"/>
      <c r="K150" s="1"/>
    </row>
    <row r="151" spans="3:11" ht="15.75" x14ac:dyDescent="0.25">
      <c r="C151" s="1"/>
      <c r="D151" s="1"/>
      <c r="E151" s="1"/>
      <c r="F151" s="1"/>
      <c r="G151" s="1"/>
      <c r="H151" s="1"/>
      <c r="I151" s="1"/>
      <c r="J151" s="1"/>
      <c r="K151" s="1"/>
    </row>
    <row r="152" spans="3:11" ht="15.75" x14ac:dyDescent="0.25">
      <c r="C152" s="1"/>
      <c r="D152" s="1"/>
      <c r="E152" s="1"/>
      <c r="F152" s="1"/>
      <c r="G152" s="1"/>
      <c r="H152" s="1"/>
      <c r="I152" s="1"/>
      <c r="J152" s="1"/>
      <c r="K152" s="1"/>
    </row>
    <row r="153" spans="3:11" ht="15.75" x14ac:dyDescent="0.25">
      <c r="C153" s="1"/>
      <c r="D153" s="1"/>
      <c r="E153" s="1"/>
      <c r="F153" s="1"/>
      <c r="G153" s="1"/>
      <c r="H153" s="1"/>
      <c r="I153" s="1"/>
      <c r="J153" s="1"/>
      <c r="K153" s="1"/>
    </row>
    <row r="154" spans="3:11" ht="15.75" x14ac:dyDescent="0.25">
      <c r="C154" s="1"/>
      <c r="D154" s="1"/>
      <c r="E154" s="1"/>
      <c r="F154" s="1"/>
      <c r="G154" s="1"/>
      <c r="H154" s="1"/>
      <c r="I154" s="1"/>
      <c r="J154" s="1"/>
      <c r="K154" s="1"/>
    </row>
    <row r="155" spans="3:11" ht="15.75" x14ac:dyDescent="0.25">
      <c r="C155" s="1"/>
      <c r="D155" s="1"/>
      <c r="E155" s="1"/>
      <c r="F155" s="1"/>
      <c r="G155" s="1"/>
      <c r="H155" s="1"/>
      <c r="I155" s="1"/>
      <c r="J155" s="1"/>
      <c r="K155" s="1"/>
    </row>
    <row r="156" spans="3:11" ht="15.75" x14ac:dyDescent="0.25">
      <c r="C156" s="1"/>
      <c r="D156" s="1"/>
      <c r="E156" s="1"/>
      <c r="F156" s="1"/>
      <c r="G156" s="1"/>
      <c r="H156" s="1"/>
      <c r="I156" s="1"/>
      <c r="J156" s="1"/>
      <c r="K156" s="1"/>
    </row>
    <row r="157" spans="3:11" ht="15.75" x14ac:dyDescent="0.25">
      <c r="C157" s="1"/>
      <c r="D157" s="1"/>
      <c r="E157" s="1"/>
      <c r="F157" s="1"/>
      <c r="G157" s="1"/>
      <c r="H157" s="1"/>
      <c r="I157" s="1"/>
      <c r="J157" s="1"/>
      <c r="K157" s="1"/>
    </row>
    <row r="158" spans="3:11" ht="15.75" x14ac:dyDescent="0.25">
      <c r="C158" s="1"/>
      <c r="D158" s="1"/>
      <c r="E158" s="1"/>
      <c r="F158" s="1"/>
      <c r="G158" s="1"/>
      <c r="H158" s="1"/>
      <c r="I158" s="1"/>
      <c r="J158" s="1"/>
      <c r="K158" s="1"/>
    </row>
    <row r="159" spans="3:11" ht="15.75" x14ac:dyDescent="0.25">
      <c r="C159" s="1"/>
      <c r="D159" s="1"/>
      <c r="E159" s="1"/>
      <c r="F159" s="1"/>
      <c r="G159" s="1"/>
      <c r="H159" s="1"/>
      <c r="I159" s="1"/>
      <c r="J159" s="1"/>
      <c r="K159" s="1"/>
    </row>
    <row r="160" spans="3:11" ht="15.75" x14ac:dyDescent="0.25">
      <c r="C160" s="1"/>
      <c r="D160" s="1"/>
      <c r="E160" s="1"/>
      <c r="F160" s="1"/>
      <c r="G160" s="1"/>
      <c r="H160" s="1"/>
      <c r="I160" s="1"/>
      <c r="J160" s="1"/>
      <c r="K160" s="1"/>
    </row>
    <row r="161" spans="3:11" ht="15.75" x14ac:dyDescent="0.25">
      <c r="C161" s="1"/>
      <c r="D161" s="1"/>
      <c r="E161" s="1"/>
      <c r="F161" s="1"/>
      <c r="G161" s="1"/>
      <c r="H161" s="1"/>
      <c r="I161" s="1"/>
      <c r="J161" s="1"/>
      <c r="K161" s="1"/>
    </row>
    <row r="162" spans="3:11" ht="15.75" x14ac:dyDescent="0.25">
      <c r="C162" s="1"/>
      <c r="D162" s="1"/>
      <c r="E162" s="1"/>
      <c r="F162" s="1"/>
      <c r="G162" s="1"/>
      <c r="H162" s="1"/>
      <c r="I162" s="1"/>
      <c r="J162" s="1"/>
      <c r="K162" s="1"/>
    </row>
    <row r="163" spans="3:11" ht="15.75" x14ac:dyDescent="0.25">
      <c r="C163" s="1"/>
      <c r="D163" s="1"/>
      <c r="E163" s="1"/>
      <c r="F163" s="1"/>
      <c r="G163" s="1"/>
      <c r="H163" s="1"/>
      <c r="I163" s="1"/>
      <c r="J163" s="1"/>
      <c r="K163" s="1"/>
    </row>
    <row r="164" spans="3:11" ht="15.75" x14ac:dyDescent="0.25">
      <c r="C164" s="1"/>
      <c r="D164" s="1"/>
      <c r="E164" s="1"/>
      <c r="F164" s="1"/>
      <c r="G164" s="1"/>
      <c r="H164" s="1"/>
      <c r="I164" s="1"/>
      <c r="J164" s="1"/>
      <c r="K164" s="1"/>
    </row>
    <row r="165" spans="3:11" ht="15.75" x14ac:dyDescent="0.25">
      <c r="C165" s="1"/>
      <c r="D165" s="1"/>
      <c r="E165" s="1"/>
      <c r="F165" s="1"/>
      <c r="G165" s="1"/>
      <c r="H165" s="1"/>
      <c r="I165" s="1"/>
      <c r="J165" s="1"/>
      <c r="K165" s="1"/>
    </row>
    <row r="166" spans="3:11" ht="15.75" x14ac:dyDescent="0.25">
      <c r="C166" s="1"/>
      <c r="D166" s="1"/>
      <c r="E166" s="1"/>
      <c r="F166" s="1"/>
      <c r="G166" s="1"/>
      <c r="H166" s="1"/>
      <c r="I166" s="1"/>
      <c r="J166" s="1"/>
      <c r="K166" s="1"/>
    </row>
    <row r="167" spans="3:11" ht="15.75" x14ac:dyDescent="0.25">
      <c r="C167" s="1"/>
      <c r="D167" s="1"/>
      <c r="E167" s="1"/>
      <c r="F167" s="1"/>
      <c r="G167" s="1"/>
      <c r="H167" s="1"/>
      <c r="I167" s="1"/>
      <c r="J167" s="1"/>
      <c r="K167" s="1"/>
    </row>
    <row r="168" spans="3:11" ht="15.75" x14ac:dyDescent="0.25">
      <c r="C168" s="1"/>
      <c r="D168" s="1"/>
      <c r="E168" s="1"/>
      <c r="F168" s="1"/>
      <c r="G168" s="1"/>
      <c r="H168" s="1"/>
      <c r="I168" s="1"/>
      <c r="J168" s="1"/>
      <c r="K168" s="1"/>
    </row>
    <row r="169" spans="3:11" ht="15.75" x14ac:dyDescent="0.25">
      <c r="C169" s="1"/>
      <c r="D169" s="1"/>
      <c r="E169" s="1"/>
      <c r="F169" s="1"/>
      <c r="G169" s="1"/>
      <c r="H169" s="1"/>
      <c r="I169" s="1"/>
      <c r="J169" s="1"/>
      <c r="K169" s="1"/>
    </row>
    <row r="170" spans="3:11" ht="15.75" x14ac:dyDescent="0.25">
      <c r="C170" s="1"/>
      <c r="D170" s="1"/>
      <c r="E170" s="1"/>
      <c r="F170" s="1"/>
      <c r="G170" s="1"/>
      <c r="H170" s="1"/>
      <c r="I170" s="1"/>
      <c r="J170" s="1"/>
      <c r="K170" s="1"/>
    </row>
    <row r="171" spans="3:11" ht="15.75" x14ac:dyDescent="0.25">
      <c r="C171" s="1"/>
      <c r="D171" s="1"/>
      <c r="E171" s="1"/>
      <c r="F171" s="1"/>
      <c r="G171" s="1"/>
      <c r="H171" s="1"/>
      <c r="I171" s="1"/>
      <c r="J171" s="1"/>
      <c r="K171" s="1"/>
    </row>
    <row r="172" spans="3:11" ht="15.75" x14ac:dyDescent="0.25">
      <c r="C172" s="1"/>
      <c r="D172" s="1"/>
      <c r="E172" s="1"/>
      <c r="F172" s="1"/>
      <c r="G172" s="1"/>
      <c r="H172" s="1"/>
      <c r="I172" s="1"/>
      <c r="J172" s="1"/>
      <c r="K172" s="1"/>
    </row>
    <row r="173" spans="3:11" ht="15.75" x14ac:dyDescent="0.25">
      <c r="C173" s="1"/>
      <c r="D173" s="1"/>
      <c r="E173" s="1"/>
      <c r="F173" s="1"/>
      <c r="G173" s="1"/>
      <c r="H173" s="1"/>
      <c r="I173" s="1"/>
      <c r="J173" s="1"/>
      <c r="K173" s="1"/>
    </row>
    <row r="174" spans="3:11" ht="15.75" x14ac:dyDescent="0.25">
      <c r="C174" s="1"/>
      <c r="D174" s="1"/>
      <c r="E174" s="1"/>
      <c r="F174" s="1"/>
      <c r="G174" s="1"/>
      <c r="H174" s="1"/>
      <c r="I174" s="1"/>
      <c r="J174" s="1"/>
      <c r="K174" s="1"/>
    </row>
    <row r="175" spans="3:11" ht="15.75" x14ac:dyDescent="0.25">
      <c r="C175" s="1"/>
      <c r="D175" s="1"/>
      <c r="E175" s="1"/>
      <c r="F175" s="1"/>
      <c r="G175" s="1"/>
      <c r="H175" s="1"/>
      <c r="I175" s="1"/>
      <c r="J175" s="1"/>
      <c r="K175" s="1"/>
    </row>
    <row r="176" spans="3:11" ht="15.75" x14ac:dyDescent="0.25">
      <c r="C176" s="1"/>
      <c r="D176" s="1"/>
      <c r="E176" s="1"/>
      <c r="F176" s="1"/>
      <c r="G176" s="1"/>
      <c r="H176" s="1"/>
      <c r="I176" s="1"/>
      <c r="J176" s="1"/>
      <c r="K176" s="1"/>
    </row>
    <row r="177" spans="3:11" ht="15.75" x14ac:dyDescent="0.25">
      <c r="C177" s="1"/>
      <c r="D177" s="1"/>
      <c r="E177" s="1"/>
      <c r="F177" s="1"/>
      <c r="G177" s="1"/>
      <c r="H177" s="1"/>
      <c r="I177" s="1"/>
      <c r="J177" s="1"/>
      <c r="K177" s="1"/>
    </row>
    <row r="178" spans="3:11" ht="15.75" x14ac:dyDescent="0.25">
      <c r="C178" s="1"/>
      <c r="D178" s="1"/>
      <c r="E178" s="1"/>
      <c r="F178" s="1"/>
      <c r="G178" s="1"/>
      <c r="H178" s="1"/>
      <c r="I178" s="1"/>
      <c r="J178" s="1"/>
      <c r="K178" s="1"/>
    </row>
    <row r="179" spans="3:11" ht="15.75" x14ac:dyDescent="0.25">
      <c r="C179" s="1"/>
      <c r="D179" s="1"/>
      <c r="E179" s="1"/>
      <c r="F179" s="1"/>
      <c r="G179" s="1"/>
      <c r="H179" s="1"/>
      <c r="I179" s="1"/>
      <c r="J179" s="1"/>
      <c r="K179" s="1"/>
    </row>
    <row r="180" spans="3:11" ht="15.75" x14ac:dyDescent="0.25">
      <c r="C180" s="1"/>
      <c r="D180" s="1"/>
      <c r="E180" s="1"/>
      <c r="F180" s="1"/>
      <c r="G180" s="1"/>
      <c r="H180" s="1"/>
      <c r="I180" s="1"/>
      <c r="J180" s="1"/>
      <c r="K180" s="1"/>
    </row>
    <row r="181" spans="3:11" ht="15.75" x14ac:dyDescent="0.25">
      <c r="C181" s="1"/>
      <c r="D181" s="1"/>
      <c r="E181" s="1"/>
      <c r="F181" s="1"/>
      <c r="G181" s="1"/>
      <c r="H181" s="1"/>
      <c r="I181" s="1"/>
      <c r="J181" s="1"/>
      <c r="K181" s="1"/>
    </row>
    <row r="182" spans="3:11" ht="15.75" x14ac:dyDescent="0.25">
      <c r="C182" s="1"/>
      <c r="D182" s="1"/>
      <c r="E182" s="1"/>
      <c r="F182" s="1"/>
      <c r="G182" s="1"/>
      <c r="H182" s="1"/>
      <c r="I182" s="1"/>
      <c r="J182" s="1"/>
      <c r="K182" s="1"/>
    </row>
    <row r="183" spans="3:11" ht="15.75" x14ac:dyDescent="0.25">
      <c r="C183" s="1"/>
      <c r="D183" s="1"/>
      <c r="E183" s="1"/>
      <c r="F183" s="1"/>
      <c r="G183" s="1"/>
      <c r="H183" s="1"/>
      <c r="I183" s="1"/>
      <c r="J183" s="1"/>
      <c r="K183" s="1"/>
    </row>
    <row r="184" spans="3:11" ht="15.75" x14ac:dyDescent="0.25">
      <c r="C184" s="1"/>
      <c r="D184" s="1"/>
      <c r="E184" s="1"/>
      <c r="F184" s="1"/>
      <c r="G184" s="1"/>
      <c r="H184" s="1"/>
      <c r="I184" s="1"/>
      <c r="J184" s="1"/>
      <c r="K184" s="1"/>
    </row>
    <row r="185" spans="3:11" ht="15.75" x14ac:dyDescent="0.25">
      <c r="C185" s="1"/>
      <c r="D185" s="1"/>
      <c r="E185" s="1"/>
      <c r="F185" s="1"/>
      <c r="G185" s="1"/>
      <c r="H185" s="1"/>
      <c r="I185" s="1"/>
      <c r="J185" s="1"/>
      <c r="K185" s="1"/>
    </row>
    <row r="186" spans="3:11" ht="15.75" x14ac:dyDescent="0.25">
      <c r="C186" s="1"/>
      <c r="D186" s="1"/>
      <c r="E186" s="1"/>
      <c r="F186" s="1"/>
      <c r="G186" s="1"/>
      <c r="H186" s="1"/>
      <c r="I186" s="1"/>
      <c r="J186" s="1"/>
      <c r="K186" s="1"/>
    </row>
    <row r="187" spans="3:11" ht="15.75" x14ac:dyDescent="0.25">
      <c r="C187" s="1"/>
      <c r="D187" s="1"/>
      <c r="E187" s="1"/>
      <c r="F187" s="1"/>
      <c r="G187" s="1"/>
      <c r="H187" s="1"/>
      <c r="I187" s="1"/>
      <c r="J187" s="1"/>
      <c r="K187" s="1"/>
    </row>
  </sheetData>
  <sheetProtection sheet="1" objects="1" scenarios="1"/>
  <phoneticPr fontId="3" type="noConversion"/>
  <conditionalFormatting sqref="G5:G80">
    <cfRule type="cellIs" dxfId="132" priority="16" stopIfTrue="1" operator="equal">
      <formula>$M$5</formula>
    </cfRule>
    <cfRule type="cellIs" dxfId="131" priority="17" stopIfTrue="1" operator="equal">
      <formula>$N$5</formula>
    </cfRule>
  </conditionalFormatting>
  <conditionalFormatting sqref="H5:H80">
    <cfRule type="cellIs" dxfId="130" priority="18" stopIfTrue="1" operator="equal">
      <formula>$M$6</formula>
    </cfRule>
    <cfRule type="cellIs" dxfId="129" priority="19" stopIfTrue="1" operator="equal">
      <formula>$N$6</formula>
    </cfRule>
  </conditionalFormatting>
  <conditionalFormatting sqref="J5:J80">
    <cfRule type="cellIs" dxfId="128" priority="20" stopIfTrue="1" operator="equal">
      <formula>$M$7</formula>
    </cfRule>
    <cfRule type="cellIs" dxfId="127" priority="21" stopIfTrue="1" operator="equal">
      <formula>$N$7</formula>
    </cfRule>
  </conditionalFormatting>
  <conditionalFormatting sqref="K5:K80">
    <cfRule type="cellIs" dxfId="126" priority="22" stopIfTrue="1" operator="equal">
      <formula>$U$1</formula>
    </cfRule>
    <cfRule type="cellIs" dxfId="125" priority="23" stopIfTrue="1" operator="equal">
      <formula>$N$8</formula>
    </cfRule>
    <cfRule type="cellIs" dxfId="124" priority="24" stopIfTrue="1" operator="equal">
      <formula>$M$8</formula>
    </cfRule>
  </conditionalFormatting>
  <conditionalFormatting sqref="F5:F14 F16 F21:F80">
    <cfRule type="cellIs" dxfId="123" priority="25" stopIfTrue="1" operator="equal">
      <formula>$M$9</formula>
    </cfRule>
    <cfRule type="cellIs" dxfId="122" priority="26" stopIfTrue="1" operator="equal">
      <formula>$N$9</formula>
    </cfRule>
  </conditionalFormatting>
  <conditionalFormatting sqref="F115:F136">
    <cfRule type="cellIs" dxfId="121" priority="11" stopIfTrue="1" operator="equal">
      <formula>$M$9</formula>
    </cfRule>
    <cfRule type="cellIs" dxfId="120" priority="12" stopIfTrue="1" operator="equal">
      <formula>$N$9</formula>
    </cfRule>
  </conditionalFormatting>
  <conditionalFormatting sqref="F15">
    <cfRule type="cellIs" dxfId="9" priority="9" stopIfTrue="1" operator="equal">
      <formula>$M$9</formula>
    </cfRule>
    <cfRule type="cellIs" dxfId="8" priority="10" stopIfTrue="1" operator="equal">
      <formula>$N$9</formula>
    </cfRule>
  </conditionalFormatting>
  <conditionalFormatting sqref="F17">
    <cfRule type="cellIs" dxfId="7" priority="7" stopIfTrue="1" operator="equal">
      <formula>$M$9</formula>
    </cfRule>
    <cfRule type="cellIs" dxfId="6" priority="8" stopIfTrue="1" operator="equal">
      <formula>$N$9</formula>
    </cfRule>
  </conditionalFormatting>
  <conditionalFormatting sqref="F19">
    <cfRule type="cellIs" dxfId="5" priority="5" stopIfTrue="1" operator="equal">
      <formula>$M$9</formula>
    </cfRule>
    <cfRule type="cellIs" dxfId="4" priority="6" stopIfTrue="1" operator="equal">
      <formula>$N$9</formula>
    </cfRule>
  </conditionalFormatting>
  <conditionalFormatting sqref="F18">
    <cfRule type="cellIs" dxfId="3" priority="3" stopIfTrue="1" operator="equal">
      <formula>$M$9</formula>
    </cfRule>
    <cfRule type="cellIs" dxfId="2" priority="4" stopIfTrue="1" operator="equal">
      <formula>$N$9</formula>
    </cfRule>
  </conditionalFormatting>
  <conditionalFormatting sqref="F20">
    <cfRule type="cellIs" dxfId="1" priority="1" stopIfTrue="1" operator="equal">
      <formula>$M$9</formula>
    </cfRule>
    <cfRule type="cellIs" dxfId="0" priority="2" stopIfTrue="1" operator="equal">
      <formula>$N$9</formula>
    </cfRule>
  </conditionalFormatting>
  <printOptions horizontalCentered="1" verticalCentered="1" gridLinesSet="0"/>
  <pageMargins left="0.75" right="0.75" top="1" bottom="1" header="0.5" footer="0.5"/>
  <pageSetup scale="8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87"/>
  <sheetViews>
    <sheetView showGridLines="0" showRowColHeaders="0" zoomScale="94" zoomScaleNormal="94" workbookViewId="0">
      <pane ySplit="4" topLeftCell="A5" activePane="bottomLeft" state="frozen"/>
      <selection activeCell="F9" sqref="F9"/>
      <selection pane="bottomLeft" activeCell="E28" sqref="E28"/>
    </sheetView>
  </sheetViews>
  <sheetFormatPr defaultRowHeight="12.75" x14ac:dyDescent="0.2"/>
  <cols>
    <col min="1" max="1" width="2.7109375" customWidth="1"/>
    <col min="2" max="2" width="7.5703125" customWidth="1"/>
    <col min="3" max="5" width="5" customWidth="1"/>
    <col min="6" max="6" width="11.7109375" customWidth="1"/>
    <col min="7" max="7" width="15.140625" customWidth="1"/>
    <col min="8" max="8" width="10.7109375" customWidth="1"/>
    <col min="9" max="9" width="9.28515625" customWidth="1"/>
    <col min="10" max="10" width="9.85546875" customWidth="1"/>
    <col min="11" max="11" width="10" customWidth="1"/>
    <col min="12" max="12" width="28" customWidth="1"/>
    <col min="13" max="15" width="10.42578125" customWidth="1"/>
    <col min="16" max="16" width="10" bestFit="1" customWidth="1"/>
    <col min="47" max="58" width="7.85546875" customWidth="1"/>
  </cols>
  <sheetData>
    <row r="1" spans="1:60" ht="27.75" x14ac:dyDescent="0.4">
      <c r="A1" s="141"/>
      <c r="B1" s="146" t="s">
        <v>136</v>
      </c>
      <c r="C1" s="146"/>
      <c r="D1" s="146"/>
      <c r="E1" s="146"/>
      <c r="F1" s="146"/>
      <c r="G1" s="146"/>
      <c r="H1" s="146"/>
      <c r="I1" s="146"/>
      <c r="J1" s="146"/>
      <c r="K1" s="146"/>
      <c r="L1" s="141"/>
      <c r="M1" s="141"/>
      <c r="N1" s="141"/>
      <c r="O1" s="141"/>
      <c r="P1" s="141"/>
      <c r="Q1" s="165">
        <f>'Past Results'!N12</f>
        <v>203</v>
      </c>
      <c r="R1" s="165"/>
      <c r="S1" s="165"/>
      <c r="W1" s="27"/>
      <c r="AD1" s="26"/>
    </row>
    <row r="2" spans="1:60" x14ac:dyDescent="0.2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41"/>
      <c r="Q2" s="165"/>
      <c r="R2" s="165"/>
      <c r="S2" s="165"/>
      <c r="AC2">
        <f>SUM(AC5:AC80)</f>
        <v>1</v>
      </c>
      <c r="AD2">
        <f t="shared" ref="AD2:AM2" si="0">SUM(AD5:AD80)</f>
        <v>4</v>
      </c>
      <c r="AE2">
        <f t="shared" si="0"/>
        <v>1</v>
      </c>
      <c r="AF2">
        <f t="shared" si="0"/>
        <v>7</v>
      </c>
      <c r="AG2">
        <f t="shared" si="0"/>
        <v>56</v>
      </c>
      <c r="AH2">
        <f t="shared" si="0"/>
        <v>0</v>
      </c>
      <c r="AI2">
        <f t="shared" si="0"/>
        <v>5</v>
      </c>
      <c r="AJ2">
        <f t="shared" si="0"/>
        <v>1</v>
      </c>
      <c r="AK2">
        <f t="shared" si="0"/>
        <v>0</v>
      </c>
      <c r="AL2">
        <f t="shared" si="0"/>
        <v>0</v>
      </c>
      <c r="AM2">
        <f t="shared" si="0"/>
        <v>0</v>
      </c>
    </row>
    <row r="3" spans="1:60" ht="15.75" x14ac:dyDescent="0.25">
      <c r="A3" s="125"/>
      <c r="B3" s="125"/>
      <c r="C3" s="129" t="s">
        <v>21</v>
      </c>
      <c r="D3" s="129" t="s">
        <v>22</v>
      </c>
      <c r="E3" s="129" t="s">
        <v>30</v>
      </c>
      <c r="F3" s="6" t="s">
        <v>33</v>
      </c>
      <c r="G3" s="178" t="s">
        <v>142</v>
      </c>
      <c r="H3" s="75"/>
      <c r="I3" s="75"/>
      <c r="J3" s="75"/>
      <c r="K3" s="75"/>
      <c r="L3" s="125"/>
      <c r="M3" s="125"/>
      <c r="N3" s="125"/>
      <c r="O3" s="125"/>
      <c r="P3" s="141"/>
      <c r="Q3" s="165">
        <f>AVERAGE(G5:G42)</f>
        <v>91.510416666666671</v>
      </c>
      <c r="R3" s="165">
        <f>AVERAGE(H5:H42)</f>
        <v>63.052083333333336</v>
      </c>
      <c r="S3" s="165"/>
      <c r="W3" s="48">
        <f>AVERAGE(W5:W30)</f>
        <v>22.708333333333332</v>
      </c>
      <c r="Y3" s="46">
        <f>AVERAGE(Y5:Y30)</f>
        <v>0.22708333333333333</v>
      </c>
      <c r="AC3">
        <v>0.05</v>
      </c>
      <c r="AD3">
        <f t="shared" ref="AD3:AL3" si="1">AC3+0.05</f>
        <v>0.1</v>
      </c>
      <c r="AE3">
        <f t="shared" si="1"/>
        <v>0.15000000000000002</v>
      </c>
      <c r="AF3">
        <f t="shared" si="1"/>
        <v>0.2</v>
      </c>
      <c r="AG3">
        <f t="shared" si="1"/>
        <v>0.25</v>
      </c>
      <c r="AH3">
        <f t="shared" si="1"/>
        <v>0.3</v>
      </c>
      <c r="AI3">
        <f t="shared" si="1"/>
        <v>0.35</v>
      </c>
      <c r="AJ3">
        <f t="shared" si="1"/>
        <v>0.39999999999999997</v>
      </c>
      <c r="AK3">
        <f t="shared" si="1"/>
        <v>0.44999999999999996</v>
      </c>
      <c r="AL3">
        <f t="shared" si="1"/>
        <v>0.49999999999999994</v>
      </c>
      <c r="AM3">
        <v>1</v>
      </c>
    </row>
    <row r="4" spans="1:60" ht="21" thickBot="1" x14ac:dyDescent="0.35">
      <c r="A4" s="147"/>
      <c r="B4" s="148" t="s">
        <v>0</v>
      </c>
      <c r="C4" s="130" t="s">
        <v>31</v>
      </c>
      <c r="D4" s="130" t="s">
        <v>31</v>
      </c>
      <c r="E4" s="130" t="s">
        <v>20</v>
      </c>
      <c r="F4" s="39" t="s">
        <v>32</v>
      </c>
      <c r="G4" s="76" t="s">
        <v>84</v>
      </c>
      <c r="H4" s="76" t="s">
        <v>85</v>
      </c>
      <c r="I4" s="76" t="s">
        <v>17</v>
      </c>
      <c r="J4" s="76" t="s">
        <v>19</v>
      </c>
      <c r="K4" s="76" t="s">
        <v>18</v>
      </c>
      <c r="L4" s="127"/>
      <c r="M4" s="127" t="s">
        <v>89</v>
      </c>
      <c r="N4" s="127" t="s">
        <v>90</v>
      </c>
      <c r="O4" s="127" t="s">
        <v>68</v>
      </c>
      <c r="P4" s="141"/>
      <c r="Q4" s="165" t="str">
        <f>G4</f>
        <v>Coleman/HA</v>
      </c>
      <c r="R4" s="165" t="str">
        <f>H4</f>
        <v>Gant/CC</v>
      </c>
      <c r="S4" s="165" t="str">
        <f>K4</f>
        <v>TotFirm</v>
      </c>
      <c r="T4" s="41" t="s">
        <v>19</v>
      </c>
      <c r="U4" s="41"/>
      <c r="W4" s="27" t="s">
        <v>37</v>
      </c>
      <c r="X4" s="27" t="s">
        <v>36</v>
      </c>
      <c r="Y4" s="27" t="s">
        <v>38</v>
      </c>
      <c r="AC4" t="s">
        <v>39</v>
      </c>
      <c r="AD4" t="s">
        <v>40</v>
      </c>
      <c r="AE4" t="s">
        <v>41</v>
      </c>
      <c r="AF4" t="s">
        <v>42</v>
      </c>
      <c r="AG4" t="s">
        <v>43</v>
      </c>
      <c r="AH4" t="s">
        <v>44</v>
      </c>
      <c r="AI4" t="s">
        <v>45</v>
      </c>
      <c r="AJ4" t="s">
        <v>46</v>
      </c>
      <c r="AK4" t="s">
        <v>47</v>
      </c>
      <c r="AL4" t="s">
        <v>48</v>
      </c>
      <c r="AM4" t="s">
        <v>49</v>
      </c>
    </row>
    <row r="5" spans="1:60" ht="21" customHeight="1" thickTop="1" x14ac:dyDescent="0.35">
      <c r="A5" s="149"/>
      <c r="B5" s="150">
        <v>1</v>
      </c>
      <c r="C5" s="131">
        <v>4</v>
      </c>
      <c r="D5" s="131">
        <v>2</v>
      </c>
      <c r="E5" s="131">
        <v>2</v>
      </c>
      <c r="F5" s="7">
        <v>50</v>
      </c>
      <c r="G5" s="77">
        <f>IF(ISBLANK($C5),"",IF( ISBLANK($E5),"",VLOOKUP($C5,'Past Results'!$A$3:$J$8,2,0)+VLOOKUP($D5,'Past Results'!$A$3:$J$8,3,0)+VLOOKUP($E5,'Past Results'!$A$3:$J$8,4,0)+$F5))</f>
        <v>111</v>
      </c>
      <c r="H5" s="77">
        <f>IF(ISBLANK($C5),"",IF( ISBLANK($E5),"",VLOOKUP($C5,'Past Results'!$A$3:$J$8,5,0)+VLOOKUP($D5,'Past Results'!$A$3:$J$8,6,0)+VLOOKUP($E5,'Past Results'!$A$3:$J$8,7,0)-$F5))</f>
        <v>55</v>
      </c>
      <c r="I5" s="77">
        <f>IF(ISBLANK($C5),"",IF( ISBLANK($E5),"",VLOOKUP($C5,'Past Results'!$A$3:$J$8,8,0)+VLOOKUP($D5,'Past Results'!$A$3:$J$8,9,0)+VLOOKUP($E5,'Past Results'!$A$3:$J$8,10,0)))</f>
        <v>31.5</v>
      </c>
      <c r="J5" s="77">
        <f t="shared" ref="J5:J36" si="2">IF(ISBLANK($E5),"",$G5+$H5)</f>
        <v>166</v>
      </c>
      <c r="K5" s="77">
        <f t="shared" ref="K5:K36" si="3">IF(ISBLANK($E5),"",$G5+$H5+$I5)</f>
        <v>197.5</v>
      </c>
      <c r="L5" s="128" t="s">
        <v>91</v>
      </c>
      <c r="M5" s="127">
        <f>MAX(Q5:Q40)</f>
        <v>135</v>
      </c>
      <c r="N5" s="127">
        <f>MIN(Q5:Q40)</f>
        <v>71.5</v>
      </c>
      <c r="O5" s="127">
        <f>AVERAGE(G5:G80)</f>
        <v>91.510416666666671</v>
      </c>
      <c r="P5" s="141"/>
      <c r="Q5" s="165">
        <f t="shared" ref="Q5:Q36" si="4">IF(ISBLANK(E5),Q$3,G5)</f>
        <v>111</v>
      </c>
      <c r="R5" s="165">
        <f t="shared" ref="R5:R36" si="5">IF(ISBLANK(E5),R$3,H5)</f>
        <v>55</v>
      </c>
      <c r="S5" s="165">
        <f>IF(ISNA(K5),"",K5)</f>
        <v>197.5</v>
      </c>
      <c r="T5">
        <f>IF(ISNA(J5),"",J5)</f>
        <v>166</v>
      </c>
      <c r="U5" t="str">
        <f>IF(ISBLANK(C5),"",IF( ISBLANK(E5),"",TEXT(C5,0)&amp;TEXT(D5,0)&amp;TEXT(E5,0)))</f>
        <v>422</v>
      </c>
      <c r="W5" s="20">
        <f>IF(ISBLANK($C5),"",'Past Results'!$N$12-$S5)</f>
        <v>5.5</v>
      </c>
      <c r="X5" s="19">
        <f>B5</f>
        <v>1</v>
      </c>
      <c r="Y5" s="44">
        <f>IF(ISBLANK($C5),$O$10/'Past Results'!$D$17,$W5/'Past Results'!$D$17)</f>
        <v>5.5E-2</v>
      </c>
      <c r="Z5">
        <f>IF(ISBLANK(F5),$O$9,F5)</f>
        <v>50</v>
      </c>
      <c r="AB5" s="45"/>
      <c r="AC5" t="str">
        <f t="shared" ref="AC5:AC36" si="6">IF($Y5&lt;AC$3,1,"")</f>
        <v/>
      </c>
      <c r="AD5">
        <f t="shared" ref="AD5:AM5" si="7">IF(AND($Y5&gt;=AC$3,$Y5&lt;AD$3),1,"")</f>
        <v>1</v>
      </c>
      <c r="AE5" t="str">
        <f t="shared" si="7"/>
        <v/>
      </c>
      <c r="AF5" t="str">
        <f t="shared" si="7"/>
        <v/>
      </c>
      <c r="AG5" t="str">
        <f t="shared" si="7"/>
        <v/>
      </c>
      <c r="AH5" t="str">
        <f t="shared" si="7"/>
        <v/>
      </c>
      <c r="AI5" t="str">
        <f t="shared" si="7"/>
        <v/>
      </c>
      <c r="AJ5" t="str">
        <f t="shared" si="7"/>
        <v/>
      </c>
      <c r="AK5" t="str">
        <f t="shared" si="7"/>
        <v/>
      </c>
      <c r="AL5" t="str">
        <f t="shared" si="7"/>
        <v/>
      </c>
      <c r="AM5" t="str">
        <f t="shared" si="7"/>
        <v/>
      </c>
    </row>
    <row r="6" spans="1:60" ht="21" customHeight="1" x14ac:dyDescent="0.35">
      <c r="A6" s="149"/>
      <c r="B6" s="151">
        <f>+B5+1</f>
        <v>2</v>
      </c>
      <c r="C6" s="132">
        <v>4</v>
      </c>
      <c r="D6" s="132">
        <v>2</v>
      </c>
      <c r="E6" s="132">
        <v>4</v>
      </c>
      <c r="F6" s="68">
        <v>45</v>
      </c>
      <c r="G6" s="78">
        <f>IF(ISBLANK($C6),"",IF( ISBLANK($E6),"",VLOOKUP($C6,'Past Results'!$A$3:$J$8,2,0)+VLOOKUP($D6,'Past Results'!$A$3:$J$8,3,0)+VLOOKUP($E6,'Past Results'!$A$3:$J$8,4,0)+$F6))</f>
        <v>98.5</v>
      </c>
      <c r="H6" s="78">
        <f>IF(ISBLANK($C6),"",IF( ISBLANK($E6),"",VLOOKUP($C6,'Past Results'!$A$3:$J$8,5,0)+VLOOKUP($D6,'Past Results'!$A$3:$J$8,6,0)+VLOOKUP($E6,'Past Results'!$A$3:$J$8,7,0)-$F6))</f>
        <v>70</v>
      </c>
      <c r="I6" s="78">
        <f>IF(ISBLANK($C6),"",IF( ISBLANK($E6),"",VLOOKUP($C6,'Past Results'!$A$3:$J$8,8,0)+VLOOKUP($D6,'Past Results'!$A$3:$J$8,9,0)+VLOOKUP($E6,'Past Results'!$A$3:$J$8,10,0)))</f>
        <v>31.5</v>
      </c>
      <c r="J6" s="78">
        <f t="shared" si="2"/>
        <v>168.5</v>
      </c>
      <c r="K6" s="78">
        <f t="shared" si="3"/>
        <v>200</v>
      </c>
      <c r="L6" s="128" t="s">
        <v>92</v>
      </c>
      <c r="M6" s="127">
        <f>MAX(R5:R40)</f>
        <v>95</v>
      </c>
      <c r="N6" s="127">
        <f>MIN(R5:R40)</f>
        <v>-7.5</v>
      </c>
      <c r="O6" s="127">
        <f>AVERAGE(H5:H80)</f>
        <v>63.052083333333336</v>
      </c>
      <c r="P6" s="141"/>
      <c r="Q6" s="165">
        <f t="shared" si="4"/>
        <v>98.5</v>
      </c>
      <c r="R6" s="165">
        <f t="shared" si="5"/>
        <v>70</v>
      </c>
      <c r="S6" s="165">
        <f t="shared" ref="S6:S41" si="8">IF(ISNA(K6),"",K6)</f>
        <v>200</v>
      </c>
      <c r="T6">
        <f t="shared" ref="T6:T69" si="9">IF(ISNA(J6),"",J6)</f>
        <v>168.5</v>
      </c>
      <c r="U6" t="str">
        <f t="shared" ref="U6:U69" si="10">IF(ISBLANK(C6),"",IF( ISBLANK(E6),"",TEXT(C6,0)&amp;TEXT(D6,0)&amp;TEXT(E6,0)))</f>
        <v>424</v>
      </c>
      <c r="W6" s="20">
        <f>IF(ISBLANK($C6),"",'Past Results'!$N$12-$S6)</f>
        <v>3</v>
      </c>
      <c r="X6" s="19">
        <f t="shared" ref="X6:X69" si="11">B6</f>
        <v>2</v>
      </c>
      <c r="Y6" s="44">
        <f>IF(ISBLANK($C6),$O$10/'Past Results'!$D$17,$W6/'Past Results'!$D$17)</f>
        <v>0.03</v>
      </c>
      <c r="Z6">
        <f t="shared" ref="Z6:Z69" si="12">IF(ISBLANK(F6),$O$9,F6)</f>
        <v>45</v>
      </c>
      <c r="AB6" s="45"/>
      <c r="AC6">
        <f t="shared" si="6"/>
        <v>1</v>
      </c>
      <c r="AD6" t="str">
        <f t="shared" ref="AD6:AM6" si="13">IF(AND($Y6&gt;=AC$3,$Y6&lt;AD$3),1,"")</f>
        <v/>
      </c>
      <c r="AE6" t="str">
        <f t="shared" si="13"/>
        <v/>
      </c>
      <c r="AF6" t="str">
        <f t="shared" si="13"/>
        <v/>
      </c>
      <c r="AG6" t="str">
        <f t="shared" si="13"/>
        <v/>
      </c>
      <c r="AH6" t="str">
        <f t="shared" si="13"/>
        <v/>
      </c>
      <c r="AI6" t="str">
        <f t="shared" si="13"/>
        <v/>
      </c>
      <c r="AJ6" t="str">
        <f t="shared" si="13"/>
        <v/>
      </c>
      <c r="AK6" t="str">
        <f t="shared" si="13"/>
        <v/>
      </c>
      <c r="AL6" t="str">
        <f t="shared" si="13"/>
        <v/>
      </c>
      <c r="AM6" t="str">
        <f t="shared" si="13"/>
        <v/>
      </c>
      <c r="AO6" s="19"/>
      <c r="BH6" s="30"/>
    </row>
    <row r="7" spans="1:60" ht="21" customHeight="1" x14ac:dyDescent="0.35">
      <c r="A7" s="149"/>
      <c r="B7" s="152">
        <f>+B6+1</f>
        <v>3</v>
      </c>
      <c r="C7" s="131">
        <v>4</v>
      </c>
      <c r="D7" s="131">
        <v>1</v>
      </c>
      <c r="E7" s="131">
        <v>2</v>
      </c>
      <c r="F7" s="7">
        <v>80</v>
      </c>
      <c r="G7" s="77">
        <f>IF(ISBLANK($C7),"",IF( ISBLANK($E7),"",VLOOKUP($C7,'Past Results'!$A$3:$J$8,2,0)+VLOOKUP($D7,'Past Results'!$A$3:$J$8,3,0)+VLOOKUP($E7,'Past Results'!$A$3:$J$8,4,0)+$F7))</f>
        <v>135</v>
      </c>
      <c r="H7" s="77">
        <f>IF(ISBLANK($C7),"",IF( ISBLANK($E7),"",VLOOKUP($C7,'Past Results'!$A$3:$J$8,5,0)+VLOOKUP($D7,'Past Results'!$A$3:$J$8,6,0)+VLOOKUP($E7,'Past Results'!$A$3:$J$8,7,0)-$F7))</f>
        <v>35</v>
      </c>
      <c r="I7" s="77">
        <f>IF(ISBLANK($C7),"",IF( ISBLANK($E7),"",VLOOKUP($C7,'Past Results'!$A$3:$J$8,8,0)+VLOOKUP($D7,'Past Results'!$A$3:$J$8,9,0)+VLOOKUP($E7,'Past Results'!$A$3:$J$8,10,0)))</f>
        <v>9</v>
      </c>
      <c r="J7" s="77">
        <f t="shared" si="2"/>
        <v>170</v>
      </c>
      <c r="K7" s="77">
        <f t="shared" si="3"/>
        <v>179</v>
      </c>
      <c r="L7" s="128" t="s">
        <v>94</v>
      </c>
      <c r="M7" s="127">
        <f>MAX(T5:T40)</f>
        <v>172.5</v>
      </c>
      <c r="N7" s="127">
        <f>MIN(T5:T40)</f>
        <v>64</v>
      </c>
      <c r="O7" s="127">
        <f>AVERAGE(J5:J80)</f>
        <v>154.5625</v>
      </c>
      <c r="P7" s="141"/>
      <c r="Q7" s="165">
        <f t="shared" si="4"/>
        <v>135</v>
      </c>
      <c r="R7" s="165">
        <f t="shared" si="5"/>
        <v>35</v>
      </c>
      <c r="S7" s="165">
        <f t="shared" si="8"/>
        <v>179</v>
      </c>
      <c r="T7">
        <f t="shared" si="9"/>
        <v>170</v>
      </c>
      <c r="U7" t="str">
        <f t="shared" si="10"/>
        <v>412</v>
      </c>
      <c r="W7" s="20">
        <f>IF(ISBLANK($C7),"",'Past Results'!$N$12-$S7)</f>
        <v>24</v>
      </c>
      <c r="X7" s="19">
        <f t="shared" si="11"/>
        <v>3</v>
      </c>
      <c r="Y7" s="44">
        <f>IF(ISBLANK($C7),$O$10/'Past Results'!$D$17,$W7/'Past Results'!$D$17)</f>
        <v>0.24</v>
      </c>
      <c r="Z7">
        <f t="shared" si="12"/>
        <v>80</v>
      </c>
      <c r="AB7" s="45"/>
      <c r="AC7" t="str">
        <f t="shared" si="6"/>
        <v/>
      </c>
      <c r="AD7" t="str">
        <f t="shared" ref="AD7:AM7" si="14">IF(AND($Y7&gt;=AC$3,$Y7&lt;AD$3),1,"")</f>
        <v/>
      </c>
      <c r="AE7" t="str">
        <f t="shared" si="14"/>
        <v/>
      </c>
      <c r="AF7" t="str">
        <f t="shared" si="14"/>
        <v/>
      </c>
      <c r="AG7">
        <f t="shared" si="14"/>
        <v>1</v>
      </c>
      <c r="AH7" t="str">
        <f t="shared" si="14"/>
        <v/>
      </c>
      <c r="AI7" t="str">
        <f t="shared" si="14"/>
        <v/>
      </c>
      <c r="AJ7" t="str">
        <f t="shared" si="14"/>
        <v/>
      </c>
      <c r="AK7" t="str">
        <f t="shared" si="14"/>
        <v/>
      </c>
      <c r="AL7" t="str">
        <f t="shared" si="14"/>
        <v/>
      </c>
      <c r="AM7" t="str">
        <f t="shared" si="14"/>
        <v/>
      </c>
      <c r="AO7" s="19"/>
      <c r="BH7" s="30"/>
    </row>
    <row r="8" spans="1:60" ht="21" customHeight="1" x14ac:dyDescent="0.35">
      <c r="A8" s="149"/>
      <c r="B8" s="151">
        <f t="shared" ref="B8:B39" si="15">+B7+1</f>
        <v>4</v>
      </c>
      <c r="C8" s="132">
        <v>4</v>
      </c>
      <c r="D8" s="132">
        <v>1</v>
      </c>
      <c r="E8" s="132">
        <v>4</v>
      </c>
      <c r="F8" s="68">
        <v>45</v>
      </c>
      <c r="G8" s="78">
        <f>IF(ISBLANK($C8),"",IF( ISBLANK($E8),"",VLOOKUP($C8,'Past Results'!$A$3:$J$8,2,0)+VLOOKUP($D8,'Past Results'!$A$3:$J$8,3,0)+VLOOKUP($E8,'Past Results'!$A$3:$J$8,4,0)+$F8))</f>
        <v>92.5</v>
      </c>
      <c r="H8" s="78">
        <f>IF(ISBLANK($C8),"",IF( ISBLANK($E8),"",VLOOKUP($C8,'Past Results'!$A$3:$J$8,5,0)+VLOOKUP($D8,'Past Results'!$A$3:$J$8,6,0)+VLOOKUP($E8,'Past Results'!$A$3:$J$8,7,0)-$F8))</f>
        <v>80</v>
      </c>
      <c r="I8" s="78">
        <f>IF(ISBLANK($C8),"",IF( ISBLANK($E8),"",VLOOKUP($C8,'Past Results'!$A$3:$J$8,8,0)+VLOOKUP($D8,'Past Results'!$A$3:$J$8,9,0)+VLOOKUP($E8,'Past Results'!$A$3:$J$8,10,0)))</f>
        <v>9</v>
      </c>
      <c r="J8" s="78">
        <f t="shared" si="2"/>
        <v>172.5</v>
      </c>
      <c r="K8" s="78">
        <f t="shared" si="3"/>
        <v>181.5</v>
      </c>
      <c r="L8" s="128" t="s">
        <v>93</v>
      </c>
      <c r="M8" s="127">
        <f>MAX(S5:S40)</f>
        <v>200</v>
      </c>
      <c r="N8" s="127">
        <f>MIN(S5:S40)</f>
        <v>103</v>
      </c>
      <c r="O8" s="127">
        <f>AVERAGE(K5:K80)</f>
        <v>180.29166666666666</v>
      </c>
      <c r="P8" s="141"/>
      <c r="Q8" s="165">
        <f t="shared" si="4"/>
        <v>92.5</v>
      </c>
      <c r="R8" s="165">
        <f t="shared" si="5"/>
        <v>80</v>
      </c>
      <c r="S8" s="165">
        <f t="shared" si="8"/>
        <v>181.5</v>
      </c>
      <c r="T8">
        <f t="shared" si="9"/>
        <v>172.5</v>
      </c>
      <c r="U8" t="str">
        <f t="shared" si="10"/>
        <v>414</v>
      </c>
      <c r="W8" s="20">
        <f>IF(ISBLANK($C8),"",'Past Results'!$N$12-$S8)</f>
        <v>21.5</v>
      </c>
      <c r="X8" s="19">
        <f t="shared" si="11"/>
        <v>4</v>
      </c>
      <c r="Y8" s="44">
        <f>IF(ISBLANK($C8),$O$10/'Past Results'!$D$17,$W8/'Past Results'!$D$17)</f>
        <v>0.215</v>
      </c>
      <c r="Z8">
        <f t="shared" si="12"/>
        <v>45</v>
      </c>
      <c r="AB8" s="45"/>
      <c r="AC8" t="str">
        <f t="shared" si="6"/>
        <v/>
      </c>
      <c r="AD8" t="str">
        <f t="shared" ref="AD8:AM8" si="16">IF(AND($Y8&gt;=AC$3,$Y8&lt;AD$3),1,"")</f>
        <v/>
      </c>
      <c r="AE8" t="str">
        <f t="shared" si="16"/>
        <v/>
      </c>
      <c r="AF8" t="str">
        <f t="shared" si="16"/>
        <v/>
      </c>
      <c r="AG8">
        <f t="shared" si="16"/>
        <v>1</v>
      </c>
      <c r="AH8" t="str">
        <f t="shared" si="16"/>
        <v/>
      </c>
      <c r="AI8" t="str">
        <f t="shared" si="16"/>
        <v/>
      </c>
      <c r="AJ8" t="str">
        <f t="shared" si="16"/>
        <v/>
      </c>
      <c r="AK8" t="str">
        <f t="shared" si="16"/>
        <v/>
      </c>
      <c r="AL8" t="str">
        <f t="shared" si="16"/>
        <v/>
      </c>
      <c r="AM8" t="str">
        <f t="shared" si="16"/>
        <v/>
      </c>
      <c r="AO8" s="19"/>
      <c r="BH8" s="30"/>
    </row>
    <row r="9" spans="1:60" ht="21" customHeight="1" x14ac:dyDescent="0.35">
      <c r="A9" s="149"/>
      <c r="B9" s="152">
        <f t="shared" si="15"/>
        <v>5</v>
      </c>
      <c r="C9" s="131">
        <v>5</v>
      </c>
      <c r="D9" s="131">
        <v>5</v>
      </c>
      <c r="E9" s="131">
        <v>2</v>
      </c>
      <c r="F9" s="7">
        <v>11</v>
      </c>
      <c r="G9" s="77">
        <f>IF(ISBLANK($C9),"",IF( ISBLANK($E9),"",VLOOKUP($C9,'Past Results'!$A$3:$J$8,2,0)+VLOOKUP($D9,'Past Results'!$A$3:$J$8,3,0)+VLOOKUP($E9,'Past Results'!$A$3:$J$8,4,0)+$F9))</f>
        <v>77.5</v>
      </c>
      <c r="H9" s="77">
        <f>IF(ISBLANK($C9),"",IF( ISBLANK($E9),"",VLOOKUP($C9,'Past Results'!$A$3:$J$8,5,0)+VLOOKUP($D9,'Past Results'!$A$3:$J$8,6,0)+VLOOKUP($E9,'Past Results'!$A$3:$J$8,7,0)-$F9))</f>
        <v>54</v>
      </c>
      <c r="I9" s="77">
        <f>IF(ISBLANK($C9),"",IF( ISBLANK($E9),"",VLOOKUP($C9,'Past Results'!$A$3:$J$8,8,0)+VLOOKUP($D9,'Past Results'!$A$3:$J$8,9,0)+VLOOKUP($E9,'Past Results'!$A$3:$J$8,10,0)))</f>
        <v>39</v>
      </c>
      <c r="J9" s="77">
        <f t="shared" si="2"/>
        <v>131.5</v>
      </c>
      <c r="K9" s="77">
        <f t="shared" si="3"/>
        <v>170.5</v>
      </c>
      <c r="L9" s="128" t="s">
        <v>95</v>
      </c>
      <c r="M9" s="127">
        <f>MAX(F5:F80)</f>
        <v>112.5</v>
      </c>
      <c r="N9" s="127">
        <f>MIN(F5:F80)</f>
        <v>0</v>
      </c>
      <c r="O9" s="127">
        <f>AVERAGE(F5:F80)</f>
        <v>39.385416666666664</v>
      </c>
      <c r="P9" s="141"/>
      <c r="Q9" s="165">
        <f t="shared" si="4"/>
        <v>77.5</v>
      </c>
      <c r="R9" s="165">
        <f t="shared" si="5"/>
        <v>54</v>
      </c>
      <c r="S9" s="165">
        <f t="shared" si="8"/>
        <v>170.5</v>
      </c>
      <c r="T9">
        <f t="shared" si="9"/>
        <v>131.5</v>
      </c>
      <c r="U9" t="str">
        <f t="shared" si="10"/>
        <v>552</v>
      </c>
      <c r="W9" s="20">
        <f>IF(ISBLANK($C9),"",'Past Results'!$N$12-$S9)</f>
        <v>32.5</v>
      </c>
      <c r="X9" s="19">
        <f t="shared" si="11"/>
        <v>5</v>
      </c>
      <c r="Y9" s="44">
        <f>IF(ISBLANK($C9),$O$10/'Past Results'!$D$17,$W9/'Past Results'!$D$17)</f>
        <v>0.32500000000000001</v>
      </c>
      <c r="Z9">
        <f t="shared" si="12"/>
        <v>11</v>
      </c>
      <c r="AB9" s="45"/>
      <c r="AC9" t="str">
        <f t="shared" si="6"/>
        <v/>
      </c>
      <c r="AD9" t="str">
        <f t="shared" ref="AD9:AM9" si="17">IF(AND($Y9&gt;=AC$3,$Y9&lt;AD$3),1,"")</f>
        <v/>
      </c>
      <c r="AE9" t="str">
        <f t="shared" si="17"/>
        <v/>
      </c>
      <c r="AF9" t="str">
        <f t="shared" si="17"/>
        <v/>
      </c>
      <c r="AG9" t="str">
        <f t="shared" si="17"/>
        <v/>
      </c>
      <c r="AH9" t="str">
        <f t="shared" si="17"/>
        <v/>
      </c>
      <c r="AI9">
        <f t="shared" si="17"/>
        <v>1</v>
      </c>
      <c r="AJ9" t="str">
        <f t="shared" si="17"/>
        <v/>
      </c>
      <c r="AK9" t="str">
        <f t="shared" si="17"/>
        <v/>
      </c>
      <c r="AL9" t="str">
        <f t="shared" si="17"/>
        <v/>
      </c>
      <c r="AM9" t="str">
        <f t="shared" si="17"/>
        <v/>
      </c>
      <c r="AO9" s="19"/>
      <c r="BH9" s="30"/>
    </row>
    <row r="10" spans="1:60" ht="21" customHeight="1" x14ac:dyDescent="0.35">
      <c r="A10" s="149"/>
      <c r="B10" s="151">
        <f t="shared" si="15"/>
        <v>6</v>
      </c>
      <c r="C10" s="132">
        <v>4</v>
      </c>
      <c r="D10" s="132">
        <v>4</v>
      </c>
      <c r="E10" s="132">
        <v>3</v>
      </c>
      <c r="F10" s="68">
        <v>15</v>
      </c>
      <c r="G10" s="78">
        <f>IF(ISBLANK($C10),"",IF( ISBLANK($E10),"",VLOOKUP($C10,'Past Results'!$A$3:$J$8,2,0)+VLOOKUP($D10,'Past Results'!$A$3:$J$8,3,0)+VLOOKUP($E10,'Past Results'!$A$3:$J$8,4,0)+$F10))</f>
        <v>73</v>
      </c>
      <c r="H10" s="78">
        <f>IF(ISBLANK($C10),"",IF( ISBLANK($E10),"",VLOOKUP($C10,'Past Results'!$A$3:$J$8,5,0)+VLOOKUP($D10,'Past Results'!$A$3:$J$8,6,0)+VLOOKUP($E10,'Past Results'!$A$3:$J$8,7,0)-$F10))</f>
        <v>75</v>
      </c>
      <c r="I10" s="78">
        <f>IF(ISBLANK($C10),"",IF( ISBLANK($E10),"",VLOOKUP($C10,'Past Results'!$A$3:$J$8,8,0)+VLOOKUP($D10,'Past Results'!$A$3:$J$8,9,0)+VLOOKUP($E10,'Past Results'!$A$3:$J$8,10,0)))</f>
        <v>36.5</v>
      </c>
      <c r="J10" s="78">
        <f t="shared" si="2"/>
        <v>148</v>
      </c>
      <c r="K10" s="78">
        <f t="shared" si="3"/>
        <v>184.5</v>
      </c>
      <c r="L10" s="128" t="s">
        <v>96</v>
      </c>
      <c r="M10" s="127">
        <f>MAX(W5:W80)</f>
        <v>100</v>
      </c>
      <c r="N10" s="127">
        <f>MIN(W5:W80)</f>
        <v>3</v>
      </c>
      <c r="O10" s="127">
        <f>AVERAGE(W5:W80)</f>
        <v>22.708333333333332</v>
      </c>
      <c r="P10" s="141"/>
      <c r="Q10" s="165">
        <f t="shared" si="4"/>
        <v>73</v>
      </c>
      <c r="R10" s="165">
        <f t="shared" si="5"/>
        <v>75</v>
      </c>
      <c r="S10" s="165">
        <f t="shared" si="8"/>
        <v>184.5</v>
      </c>
      <c r="T10">
        <f t="shared" si="9"/>
        <v>148</v>
      </c>
      <c r="U10" t="str">
        <f t="shared" si="10"/>
        <v>443</v>
      </c>
      <c r="W10" s="20">
        <f>IF(ISBLANK($C10),"",'Past Results'!$N$12-$S10)</f>
        <v>18.5</v>
      </c>
      <c r="X10" s="19">
        <f t="shared" si="11"/>
        <v>6</v>
      </c>
      <c r="Y10" s="44">
        <f>IF(ISBLANK($C10),$O$10/'Past Results'!$D$17,$W10/'Past Results'!$D$17)</f>
        <v>0.185</v>
      </c>
      <c r="Z10">
        <f t="shared" si="12"/>
        <v>15</v>
      </c>
      <c r="AB10" s="45"/>
      <c r="AC10" t="str">
        <f t="shared" si="6"/>
        <v/>
      </c>
      <c r="AD10" t="str">
        <f t="shared" ref="AD10:AM10" si="18">IF(AND($Y10&gt;=AC$3,$Y10&lt;AD$3),1,"")</f>
        <v/>
      </c>
      <c r="AE10" t="str">
        <f t="shared" si="18"/>
        <v/>
      </c>
      <c r="AF10">
        <f t="shared" si="18"/>
        <v>1</v>
      </c>
      <c r="AG10" t="str">
        <f t="shared" si="18"/>
        <v/>
      </c>
      <c r="AH10" t="str">
        <f t="shared" si="18"/>
        <v/>
      </c>
      <c r="AI10" t="str">
        <f t="shared" si="18"/>
        <v/>
      </c>
      <c r="AJ10" t="str">
        <f t="shared" si="18"/>
        <v/>
      </c>
      <c r="AK10" t="str">
        <f t="shared" si="18"/>
        <v/>
      </c>
      <c r="AL10" t="str">
        <f t="shared" si="18"/>
        <v/>
      </c>
      <c r="AM10" t="str">
        <f t="shared" si="18"/>
        <v/>
      </c>
      <c r="AO10" s="19"/>
      <c r="BH10" s="30"/>
    </row>
    <row r="11" spans="1:60" ht="21" customHeight="1" x14ac:dyDescent="0.35">
      <c r="A11" s="149"/>
      <c r="B11" s="152">
        <f>+B10+1</f>
        <v>7</v>
      </c>
      <c r="C11" s="131">
        <v>3</v>
      </c>
      <c r="D11" s="131">
        <v>2</v>
      </c>
      <c r="E11" s="131">
        <v>3</v>
      </c>
      <c r="F11" s="7">
        <v>40</v>
      </c>
      <c r="G11" s="77">
        <f>IF(ISBLANK($C11),"",IF( ISBLANK($E11),"",VLOOKUP($C11,'Past Results'!$A$3:$J$8,2,0)+VLOOKUP($D11,'Past Results'!$A$3:$J$8,3,0)+VLOOKUP($E11,'Past Results'!$A$3:$J$8,4,0)+$F11))</f>
        <v>78.5</v>
      </c>
      <c r="H11" s="77">
        <f>IF(ISBLANK($C11),"",IF( ISBLANK($E11),"",VLOOKUP($C11,'Past Results'!$A$3:$J$8,5,0)+VLOOKUP($D11,'Past Results'!$A$3:$J$8,6,0)+VLOOKUP($E11,'Past Results'!$A$3:$J$8,7,0)-$F11))</f>
        <v>80</v>
      </c>
      <c r="I11" s="77">
        <f>IF(ISBLANK($C11),"",IF( ISBLANK($E11),"",VLOOKUP($C11,'Past Results'!$A$3:$J$8,8,0)+VLOOKUP($D11,'Past Results'!$A$3:$J$8,9,0)+VLOOKUP($E11,'Past Results'!$A$3:$J$8,10,0)))</f>
        <v>27.5</v>
      </c>
      <c r="J11" s="77">
        <f t="shared" si="2"/>
        <v>158.5</v>
      </c>
      <c r="K11" s="77">
        <f t="shared" si="3"/>
        <v>186</v>
      </c>
      <c r="L11" s="128"/>
      <c r="M11" s="127"/>
      <c r="N11" s="127"/>
      <c r="O11" s="127"/>
      <c r="P11" s="141"/>
      <c r="Q11" s="165">
        <f t="shared" si="4"/>
        <v>78.5</v>
      </c>
      <c r="R11" s="165">
        <f t="shared" si="5"/>
        <v>80</v>
      </c>
      <c r="S11" s="165">
        <f t="shared" si="8"/>
        <v>186</v>
      </c>
      <c r="T11">
        <f t="shared" si="9"/>
        <v>158.5</v>
      </c>
      <c r="U11" t="str">
        <f t="shared" si="10"/>
        <v>323</v>
      </c>
      <c r="W11" s="20">
        <f>IF(ISBLANK($C11),"",'Past Results'!$N$12-$S11)</f>
        <v>17</v>
      </c>
      <c r="X11" s="19">
        <f t="shared" si="11"/>
        <v>7</v>
      </c>
      <c r="Y11" s="44">
        <f>IF(ISBLANK($C11),$O$10/'Past Results'!$D$17,$W11/'Past Results'!$D$17)</f>
        <v>0.17</v>
      </c>
      <c r="Z11">
        <f t="shared" si="12"/>
        <v>40</v>
      </c>
      <c r="AB11" s="45"/>
      <c r="AC11" t="str">
        <f t="shared" si="6"/>
        <v/>
      </c>
      <c r="AD11" t="str">
        <f t="shared" ref="AD11:AM11" si="19">IF(AND($Y11&gt;=AC$3,$Y11&lt;AD$3),1,"")</f>
        <v/>
      </c>
      <c r="AE11" t="str">
        <f t="shared" si="19"/>
        <v/>
      </c>
      <c r="AF11">
        <f t="shared" si="19"/>
        <v>1</v>
      </c>
      <c r="AG11" t="str">
        <f t="shared" si="19"/>
        <v/>
      </c>
      <c r="AH11" t="str">
        <f t="shared" si="19"/>
        <v/>
      </c>
      <c r="AI11" t="str">
        <f t="shared" si="19"/>
        <v/>
      </c>
      <c r="AJ11" t="str">
        <f t="shared" si="19"/>
        <v/>
      </c>
      <c r="AK11" t="str">
        <f t="shared" si="19"/>
        <v/>
      </c>
      <c r="AL11" t="str">
        <f t="shared" si="19"/>
        <v/>
      </c>
      <c r="AM11" t="str">
        <f t="shared" si="19"/>
        <v/>
      </c>
      <c r="AO11" s="19"/>
      <c r="BH11" s="30"/>
    </row>
    <row r="12" spans="1:60" ht="21" customHeight="1" x14ac:dyDescent="0.35">
      <c r="A12" s="149"/>
      <c r="B12" s="151">
        <f t="shared" si="15"/>
        <v>8</v>
      </c>
      <c r="C12" s="132">
        <v>2</v>
      </c>
      <c r="D12" s="132">
        <v>2</v>
      </c>
      <c r="E12" s="132">
        <v>5</v>
      </c>
      <c r="F12" s="68">
        <v>112.5</v>
      </c>
      <c r="G12" s="78">
        <f>IF(ISBLANK($C12),"",IF( ISBLANK($E12),"",VLOOKUP($C12,'Past Results'!$A$3:$J$8,2,0)+VLOOKUP($D12,'Past Results'!$A$3:$J$8,3,0)+VLOOKUP($E12,'Past Results'!$A$3:$J$8,4,0)+$F12))</f>
        <v>131.5</v>
      </c>
      <c r="H12" s="78">
        <f>IF(ISBLANK($C12),"",IF( ISBLANK($E12),"",VLOOKUP($C12,'Past Results'!$A$3:$J$8,5,0)+VLOOKUP($D12,'Past Results'!$A$3:$J$8,6,0)+VLOOKUP($E12,'Past Results'!$A$3:$J$8,7,0)-$F12))</f>
        <v>27.5</v>
      </c>
      <c r="I12" s="78">
        <f>IF(ISBLANK($C12),"",IF( ISBLANK($E12),"",VLOOKUP($C12,'Past Results'!$A$3:$J$8,8,0)+VLOOKUP($D12,'Past Results'!$A$3:$J$8,9,0)+VLOOKUP($E12,'Past Results'!$A$3:$J$8,10,0)))</f>
        <v>25.5</v>
      </c>
      <c r="J12" s="78">
        <f t="shared" si="2"/>
        <v>159</v>
      </c>
      <c r="K12" s="78">
        <f t="shared" si="3"/>
        <v>184.5</v>
      </c>
      <c r="L12" s="128"/>
      <c r="M12" s="127"/>
      <c r="N12" s="127"/>
      <c r="O12" s="127"/>
      <c r="P12" s="141"/>
      <c r="Q12" s="165">
        <f t="shared" si="4"/>
        <v>131.5</v>
      </c>
      <c r="R12" s="165">
        <f t="shared" si="5"/>
        <v>27.5</v>
      </c>
      <c r="S12" s="165">
        <f t="shared" si="8"/>
        <v>184.5</v>
      </c>
      <c r="T12">
        <f t="shared" si="9"/>
        <v>159</v>
      </c>
      <c r="U12" t="str">
        <f t="shared" si="10"/>
        <v>225</v>
      </c>
      <c r="W12" s="20">
        <f>IF(ISBLANK($C12),"",'Past Results'!$N$12-$S12)</f>
        <v>18.5</v>
      </c>
      <c r="X12" s="19">
        <f t="shared" si="11"/>
        <v>8</v>
      </c>
      <c r="Y12" s="44">
        <f>IF(ISBLANK($C12),$O$10/'Past Results'!$D$17,$W12/'Past Results'!$D$17)</f>
        <v>0.185</v>
      </c>
      <c r="Z12">
        <f t="shared" si="12"/>
        <v>112.5</v>
      </c>
      <c r="AB12" s="45"/>
      <c r="AC12" t="str">
        <f t="shared" si="6"/>
        <v/>
      </c>
      <c r="AD12" t="str">
        <f t="shared" ref="AD12:AM12" si="20">IF(AND($Y12&gt;=AC$3,$Y12&lt;AD$3),1,"")</f>
        <v/>
      </c>
      <c r="AE12" t="str">
        <f t="shared" si="20"/>
        <v/>
      </c>
      <c r="AF12">
        <f t="shared" si="20"/>
        <v>1</v>
      </c>
      <c r="AG12" t="str">
        <f t="shared" si="20"/>
        <v/>
      </c>
      <c r="AH12" t="str">
        <f t="shared" si="20"/>
        <v/>
      </c>
      <c r="AI12" t="str">
        <f t="shared" si="20"/>
        <v/>
      </c>
      <c r="AJ12" t="str">
        <f t="shared" si="20"/>
        <v/>
      </c>
      <c r="AK12" t="str">
        <f t="shared" si="20"/>
        <v/>
      </c>
      <c r="AL12" t="str">
        <f t="shared" si="20"/>
        <v/>
      </c>
      <c r="AM12" t="str">
        <f t="shared" si="20"/>
        <v/>
      </c>
      <c r="AO12" s="19"/>
      <c r="BH12" s="30"/>
    </row>
    <row r="13" spans="1:60" ht="21" customHeight="1" x14ac:dyDescent="0.35">
      <c r="A13" s="149"/>
      <c r="B13" s="152">
        <f t="shared" si="15"/>
        <v>9</v>
      </c>
      <c r="C13" s="131">
        <v>3</v>
      </c>
      <c r="D13" s="131">
        <v>2</v>
      </c>
      <c r="E13" s="131">
        <v>3</v>
      </c>
      <c r="F13" s="7">
        <v>40</v>
      </c>
      <c r="G13" s="77">
        <f>IF(ISBLANK($C13),"",IF( ISBLANK($E13),"",VLOOKUP($C13,'Past Results'!$A$3:$J$8,2,0)+VLOOKUP($D13,'Past Results'!$A$3:$J$8,3,0)+VLOOKUP($E13,'Past Results'!$A$3:$J$8,4,0)+$F13))</f>
        <v>78.5</v>
      </c>
      <c r="H13" s="77">
        <f>IF(ISBLANK($C13),"",IF( ISBLANK($E13),"",VLOOKUP($C13,'Past Results'!$A$3:$J$8,5,0)+VLOOKUP($D13,'Past Results'!$A$3:$J$8,6,0)+VLOOKUP($E13,'Past Results'!$A$3:$J$8,7,0)-$F13))</f>
        <v>80</v>
      </c>
      <c r="I13" s="77">
        <f>IF(ISBLANK($C13),"",IF( ISBLANK($E13),"",VLOOKUP($C13,'Past Results'!$A$3:$J$8,8,0)+VLOOKUP($D13,'Past Results'!$A$3:$J$8,9,0)+VLOOKUP($E13,'Past Results'!$A$3:$J$8,10,0)))</f>
        <v>27.5</v>
      </c>
      <c r="J13" s="77">
        <f t="shared" si="2"/>
        <v>158.5</v>
      </c>
      <c r="K13" s="77">
        <f t="shared" si="3"/>
        <v>186</v>
      </c>
      <c r="L13" s="128"/>
      <c r="M13" s="127"/>
      <c r="N13" s="127"/>
      <c r="O13" s="127"/>
      <c r="P13" s="141"/>
      <c r="Q13" s="165">
        <f t="shared" si="4"/>
        <v>78.5</v>
      </c>
      <c r="R13" s="165">
        <f t="shared" si="5"/>
        <v>80</v>
      </c>
      <c r="S13" s="165">
        <f t="shared" si="8"/>
        <v>186</v>
      </c>
      <c r="T13">
        <f t="shared" si="9"/>
        <v>158.5</v>
      </c>
      <c r="U13" t="str">
        <f t="shared" si="10"/>
        <v>323</v>
      </c>
      <c r="W13" s="20">
        <f>IF(ISBLANK($C13),"",'Past Results'!$N$12-$S13)</f>
        <v>17</v>
      </c>
      <c r="X13" s="19">
        <f t="shared" si="11"/>
        <v>9</v>
      </c>
      <c r="Y13" s="44">
        <f>IF(ISBLANK($C13),$O$10/'Past Results'!$D$17,$W13/'Past Results'!$D$17)</f>
        <v>0.17</v>
      </c>
      <c r="Z13">
        <f t="shared" si="12"/>
        <v>40</v>
      </c>
      <c r="AB13" s="45"/>
      <c r="AC13" t="str">
        <f t="shared" si="6"/>
        <v/>
      </c>
      <c r="AD13" t="str">
        <f t="shared" ref="AD13:AM13" si="21">IF(AND($Y13&gt;=AC$3,$Y13&lt;AD$3),1,"")</f>
        <v/>
      </c>
      <c r="AE13" t="str">
        <f t="shared" si="21"/>
        <v/>
      </c>
      <c r="AF13">
        <f t="shared" si="21"/>
        <v>1</v>
      </c>
      <c r="AG13" t="str">
        <f t="shared" si="21"/>
        <v/>
      </c>
      <c r="AH13" t="str">
        <f t="shared" si="21"/>
        <v/>
      </c>
      <c r="AI13" t="str">
        <f t="shared" si="21"/>
        <v/>
      </c>
      <c r="AJ13" t="str">
        <f t="shared" si="21"/>
        <v/>
      </c>
      <c r="AK13" t="str">
        <f t="shared" si="21"/>
        <v/>
      </c>
      <c r="AL13" t="str">
        <f t="shared" si="21"/>
        <v/>
      </c>
      <c r="AM13" t="str">
        <f t="shared" si="21"/>
        <v/>
      </c>
      <c r="AO13" s="19"/>
      <c r="BH13" s="30"/>
    </row>
    <row r="14" spans="1:60" ht="21" customHeight="1" x14ac:dyDescent="0.35">
      <c r="A14" s="149"/>
      <c r="B14" s="151">
        <f t="shared" si="15"/>
        <v>10</v>
      </c>
      <c r="C14" s="132">
        <v>4</v>
      </c>
      <c r="D14" s="132">
        <v>3</v>
      </c>
      <c r="E14" s="132">
        <v>3</v>
      </c>
      <c r="F14" s="68">
        <v>20</v>
      </c>
      <c r="G14" s="78">
        <f>IF(ISBLANK($C14),"",IF( ISBLANK($E14),"",VLOOKUP($C14,'Past Results'!$A$3:$J$8,2,0)+VLOOKUP($D14,'Past Results'!$A$3:$J$8,3,0)+VLOOKUP($E14,'Past Results'!$A$3:$J$8,4,0)+$F14))</f>
        <v>77</v>
      </c>
      <c r="H14" s="78">
        <f>IF(ISBLANK($C14),"",IF( ISBLANK($E14),"",VLOOKUP($C14,'Past Results'!$A$3:$J$8,5,0)+VLOOKUP($D14,'Past Results'!$A$3:$J$8,6,0)+VLOOKUP($E14,'Past Results'!$A$3:$J$8,7,0)-$F14))</f>
        <v>80</v>
      </c>
      <c r="I14" s="78">
        <f>IF(ISBLANK($C14),"",IF( ISBLANK($E14),"",VLOOKUP($C14,'Past Results'!$A$3:$J$8,8,0)+VLOOKUP($D14,'Past Results'!$A$3:$J$8,9,0)+VLOOKUP($E14,'Past Results'!$A$3:$J$8,10,0)))</f>
        <v>34</v>
      </c>
      <c r="J14" s="78">
        <f t="shared" si="2"/>
        <v>157</v>
      </c>
      <c r="K14" s="78">
        <f t="shared" si="3"/>
        <v>191</v>
      </c>
      <c r="L14" s="142"/>
      <c r="M14" s="143"/>
      <c r="N14" s="143"/>
      <c r="O14" s="127"/>
      <c r="P14" s="141"/>
      <c r="Q14" s="165">
        <f t="shared" si="4"/>
        <v>77</v>
      </c>
      <c r="R14" s="165">
        <f t="shared" si="5"/>
        <v>80</v>
      </c>
      <c r="S14" s="165">
        <f t="shared" si="8"/>
        <v>191</v>
      </c>
      <c r="T14">
        <f t="shared" si="9"/>
        <v>157</v>
      </c>
      <c r="U14" t="str">
        <f t="shared" si="10"/>
        <v>433</v>
      </c>
      <c r="W14" s="20">
        <f>IF(ISBLANK($C14),"",'Past Results'!$N$12-$S14)</f>
        <v>12</v>
      </c>
      <c r="X14" s="19">
        <f t="shared" si="11"/>
        <v>10</v>
      </c>
      <c r="Y14" s="44">
        <f>IF(ISBLANK($C14),$O$10/'Past Results'!$D$17,$W14/'Past Results'!$D$17)</f>
        <v>0.12</v>
      </c>
      <c r="Z14">
        <f t="shared" si="12"/>
        <v>20</v>
      </c>
      <c r="AB14" s="45"/>
      <c r="AC14" t="str">
        <f t="shared" si="6"/>
        <v/>
      </c>
      <c r="AD14" t="str">
        <f t="shared" ref="AD14:AM14" si="22">IF(AND($Y14&gt;=AC$3,$Y14&lt;AD$3),1,"")</f>
        <v/>
      </c>
      <c r="AE14">
        <f t="shared" si="22"/>
        <v>1</v>
      </c>
      <c r="AF14" t="str">
        <f t="shared" si="22"/>
        <v/>
      </c>
      <c r="AG14" t="str">
        <f t="shared" si="22"/>
        <v/>
      </c>
      <c r="AH14" t="str">
        <f t="shared" si="22"/>
        <v/>
      </c>
      <c r="AI14" t="str">
        <f t="shared" si="22"/>
        <v/>
      </c>
      <c r="AJ14" t="str">
        <f t="shared" si="22"/>
        <v/>
      </c>
      <c r="AK14" t="str">
        <f t="shared" si="22"/>
        <v/>
      </c>
      <c r="AL14" t="str">
        <f t="shared" si="22"/>
        <v/>
      </c>
      <c r="AM14" t="str">
        <f t="shared" si="22"/>
        <v/>
      </c>
      <c r="AO14" s="19"/>
      <c r="BH14" s="30"/>
    </row>
    <row r="15" spans="1:60" ht="21" customHeight="1" x14ac:dyDescent="0.35">
      <c r="A15" s="149"/>
      <c r="B15" s="152">
        <f t="shared" si="15"/>
        <v>11</v>
      </c>
      <c r="C15" s="131">
        <v>4</v>
      </c>
      <c r="D15" s="131">
        <v>1</v>
      </c>
      <c r="E15" s="131">
        <v>3</v>
      </c>
      <c r="F15" s="7">
        <v>25</v>
      </c>
      <c r="G15" s="77">
        <f>IF(ISBLANK($C15),"",IF( ISBLANK($E15),"",VLOOKUP($C15,'Past Results'!$A$3:$J$8,2,0)+VLOOKUP($D15,'Past Results'!$A$3:$J$8,3,0)+VLOOKUP($E15,'Past Results'!$A$3:$J$8,4,0)+$F15))</f>
        <v>75</v>
      </c>
      <c r="H15" s="77">
        <f>IF(ISBLANK($C15),"",IF( ISBLANK($E15),"",VLOOKUP($C15,'Past Results'!$A$3:$J$8,5,0)+VLOOKUP($D15,'Past Results'!$A$3:$J$8,6,0)+VLOOKUP($E15,'Past Results'!$A$3:$J$8,7,0)-$F15))</f>
        <v>95</v>
      </c>
      <c r="I15" s="77">
        <f>IF(ISBLANK($C15),"",IF( ISBLANK($E15),"",VLOOKUP($C15,'Past Results'!$A$3:$J$8,8,0)+VLOOKUP($D15,'Past Results'!$A$3:$J$8,9,0)+VLOOKUP($E15,'Past Results'!$A$3:$J$8,10,0)))</f>
        <v>9</v>
      </c>
      <c r="J15" s="77">
        <f t="shared" si="2"/>
        <v>170</v>
      </c>
      <c r="K15" s="77">
        <f t="shared" si="3"/>
        <v>179</v>
      </c>
      <c r="L15" s="142"/>
      <c r="M15" s="143"/>
      <c r="N15" s="143"/>
      <c r="O15" s="127"/>
      <c r="P15" s="141"/>
      <c r="Q15" s="165">
        <f t="shared" si="4"/>
        <v>75</v>
      </c>
      <c r="R15" s="165">
        <f t="shared" si="5"/>
        <v>95</v>
      </c>
      <c r="S15" s="165">
        <f t="shared" si="8"/>
        <v>179</v>
      </c>
      <c r="T15">
        <f t="shared" si="9"/>
        <v>170</v>
      </c>
      <c r="U15" t="str">
        <f t="shared" si="10"/>
        <v>413</v>
      </c>
      <c r="W15" s="20">
        <f>IF(ISBLANK($C15),"",'Past Results'!$N$12-$S15)</f>
        <v>24</v>
      </c>
      <c r="X15" s="19">
        <f t="shared" si="11"/>
        <v>11</v>
      </c>
      <c r="Y15" s="44">
        <f>IF(ISBLANK($C15),$O$10/'Past Results'!$D$17,$W15/'Past Results'!$D$17)</f>
        <v>0.24</v>
      </c>
      <c r="Z15">
        <f t="shared" si="12"/>
        <v>25</v>
      </c>
      <c r="AB15" s="45"/>
      <c r="AC15" t="str">
        <f t="shared" si="6"/>
        <v/>
      </c>
      <c r="AD15" t="str">
        <f t="shared" ref="AD15:AM15" si="23">IF(AND($Y15&gt;=AC$3,$Y15&lt;AD$3),1,"")</f>
        <v/>
      </c>
      <c r="AE15" t="str">
        <f t="shared" si="23"/>
        <v/>
      </c>
      <c r="AF15" t="str">
        <f t="shared" si="23"/>
        <v/>
      </c>
      <c r="AG15">
        <f t="shared" si="23"/>
        <v>1</v>
      </c>
      <c r="AH15" t="str">
        <f t="shared" si="23"/>
        <v/>
      </c>
      <c r="AI15" t="str">
        <f t="shared" si="23"/>
        <v/>
      </c>
      <c r="AJ15" t="str">
        <f t="shared" si="23"/>
        <v/>
      </c>
      <c r="AK15" t="str">
        <f t="shared" si="23"/>
        <v/>
      </c>
      <c r="AL15" t="str">
        <f t="shared" si="23"/>
        <v/>
      </c>
      <c r="AM15" t="str">
        <f t="shared" si="23"/>
        <v/>
      </c>
      <c r="AO15" s="19"/>
      <c r="BH15" s="30"/>
    </row>
    <row r="16" spans="1:60" ht="21" customHeight="1" x14ac:dyDescent="0.35">
      <c r="A16" s="149"/>
      <c r="B16" s="151">
        <f t="shared" si="15"/>
        <v>12</v>
      </c>
      <c r="C16" s="132">
        <v>4</v>
      </c>
      <c r="D16" s="132">
        <v>5</v>
      </c>
      <c r="E16" s="132">
        <v>1</v>
      </c>
      <c r="F16" s="68">
        <v>69</v>
      </c>
      <c r="G16" s="78">
        <f>IF(ISBLANK($C16),"",IF( ISBLANK($E16),"",VLOOKUP($C16,'Past Results'!$A$3:$J$8,2,0)+VLOOKUP($D16,'Past Results'!$A$3:$J$8,3,0)+VLOOKUP($E16,'Past Results'!$A$3:$J$8,4,0)+$F16))</f>
        <v>130.5</v>
      </c>
      <c r="H16" s="78">
        <f>IF(ISBLANK($C16),"",IF( ISBLANK($E16),"",VLOOKUP($C16,'Past Results'!$A$3:$J$8,5,0)+VLOOKUP($D16,'Past Results'!$A$3:$J$8,6,0)+VLOOKUP($E16,'Past Results'!$A$3:$J$8,7,0)-$F16))</f>
        <v>2</v>
      </c>
      <c r="I16" s="78">
        <f>IF(ISBLANK($C16),"",IF( ISBLANK($E16),"",VLOOKUP($C16,'Past Results'!$A$3:$J$8,8,0)+VLOOKUP($D16,'Past Results'!$A$3:$J$8,9,0)+VLOOKUP($E16,'Past Results'!$A$3:$J$8,10,0)))</f>
        <v>39</v>
      </c>
      <c r="J16" s="78">
        <f t="shared" si="2"/>
        <v>132.5</v>
      </c>
      <c r="K16" s="78">
        <f t="shared" si="3"/>
        <v>171.5</v>
      </c>
      <c r="L16" s="142"/>
      <c r="M16" s="143"/>
      <c r="N16" s="143"/>
      <c r="O16" s="127"/>
      <c r="P16" s="141"/>
      <c r="Q16" s="165">
        <f t="shared" si="4"/>
        <v>130.5</v>
      </c>
      <c r="R16" s="165">
        <f t="shared" si="5"/>
        <v>2</v>
      </c>
      <c r="S16" s="165">
        <f t="shared" si="8"/>
        <v>171.5</v>
      </c>
      <c r="T16">
        <f t="shared" si="9"/>
        <v>132.5</v>
      </c>
      <c r="U16" t="str">
        <f t="shared" si="10"/>
        <v>451</v>
      </c>
      <c r="W16" s="20">
        <f>IF(ISBLANK($C16),"",'Past Results'!$N$12-$S16)</f>
        <v>31.5</v>
      </c>
      <c r="X16" s="19">
        <f t="shared" si="11"/>
        <v>12</v>
      </c>
      <c r="Y16" s="44">
        <f>IF(ISBLANK($C16),$O$10/'Past Results'!$D$17,$W16/'Past Results'!$D$17)</f>
        <v>0.315</v>
      </c>
      <c r="Z16">
        <f t="shared" si="12"/>
        <v>69</v>
      </c>
      <c r="AC16" t="str">
        <f t="shared" si="6"/>
        <v/>
      </c>
      <c r="AD16" t="str">
        <f t="shared" ref="AD16:AM16" si="24">IF(AND($Y16&gt;=AC$3,$Y16&lt;AD$3),1,"")</f>
        <v/>
      </c>
      <c r="AE16" t="str">
        <f t="shared" si="24"/>
        <v/>
      </c>
      <c r="AF16" t="str">
        <f t="shared" si="24"/>
        <v/>
      </c>
      <c r="AG16" t="str">
        <f t="shared" si="24"/>
        <v/>
      </c>
      <c r="AH16" t="str">
        <f t="shared" si="24"/>
        <v/>
      </c>
      <c r="AI16">
        <f t="shared" si="24"/>
        <v>1</v>
      </c>
      <c r="AJ16" t="str">
        <f t="shared" si="24"/>
        <v/>
      </c>
      <c r="AK16" t="str">
        <f t="shared" si="24"/>
        <v/>
      </c>
      <c r="AL16" t="str">
        <f t="shared" si="24"/>
        <v/>
      </c>
      <c r="AM16" t="str">
        <f t="shared" si="24"/>
        <v/>
      </c>
      <c r="AO16" s="19"/>
      <c r="BH16" s="30"/>
    </row>
    <row r="17" spans="1:60" ht="21" customHeight="1" x14ac:dyDescent="0.35">
      <c r="A17" s="149"/>
      <c r="B17" s="152">
        <f t="shared" si="15"/>
        <v>13</v>
      </c>
      <c r="C17" s="131">
        <v>5</v>
      </c>
      <c r="D17" s="131">
        <v>1</v>
      </c>
      <c r="E17" s="131">
        <v>2</v>
      </c>
      <c r="F17" s="7">
        <v>50</v>
      </c>
      <c r="G17" s="77">
        <f>IF(ISBLANK($C17),"",IF( ISBLANK($E17),"",VLOOKUP($C17,'Past Results'!$A$3:$J$8,2,0)+VLOOKUP($D17,'Past Results'!$A$3:$J$8,3,0)+VLOOKUP($E17,'Past Results'!$A$3:$J$8,4,0)+$F17))</f>
        <v>107.5</v>
      </c>
      <c r="H17" s="77">
        <f>IF(ISBLANK($C17),"",IF( ISBLANK($E17),"",VLOOKUP($C17,'Past Results'!$A$3:$J$8,5,0)+VLOOKUP($D17,'Past Results'!$A$3:$J$8,6,0)+VLOOKUP($E17,'Past Results'!$A$3:$J$8,7,0)-$F17))</f>
        <v>55</v>
      </c>
      <c r="I17" s="77">
        <f>IF(ISBLANK($C17),"",IF( ISBLANK($E17),"",VLOOKUP($C17,'Past Results'!$A$3:$J$8,8,0)+VLOOKUP($D17,'Past Results'!$A$3:$J$8,9,0)+VLOOKUP($E17,'Past Results'!$A$3:$J$8,10,0)))</f>
        <v>9</v>
      </c>
      <c r="J17" s="77">
        <f t="shared" si="2"/>
        <v>162.5</v>
      </c>
      <c r="K17" s="77">
        <f t="shared" si="3"/>
        <v>171.5</v>
      </c>
      <c r="L17" s="144" t="s">
        <v>115</v>
      </c>
      <c r="M17" s="145">
        <f>MAX(W5:W80)</f>
        <v>100</v>
      </c>
      <c r="N17" s="143"/>
      <c r="O17" s="127"/>
      <c r="P17" s="141"/>
      <c r="Q17" s="165">
        <f t="shared" si="4"/>
        <v>107.5</v>
      </c>
      <c r="R17" s="165">
        <f t="shared" si="5"/>
        <v>55</v>
      </c>
      <c r="S17" s="165">
        <f t="shared" si="8"/>
        <v>171.5</v>
      </c>
      <c r="T17">
        <f t="shared" si="9"/>
        <v>162.5</v>
      </c>
      <c r="U17" t="str">
        <f t="shared" si="10"/>
        <v>512</v>
      </c>
      <c r="W17" s="20">
        <f>IF(ISBLANK($C17),"",'Past Results'!$N$12-$S17)</f>
        <v>31.5</v>
      </c>
      <c r="X17" s="19">
        <f t="shared" si="11"/>
        <v>13</v>
      </c>
      <c r="Y17" s="44">
        <f>IF(ISBLANK($C17),$O$10/'Past Results'!$D$17,$W17/'Past Results'!$D$17)</f>
        <v>0.315</v>
      </c>
      <c r="Z17">
        <f t="shared" si="12"/>
        <v>50</v>
      </c>
      <c r="AC17" t="str">
        <f t="shared" si="6"/>
        <v/>
      </c>
      <c r="AD17" t="str">
        <f t="shared" ref="AD17:AM17" si="25">IF(AND($Y17&gt;=AC$3,$Y17&lt;AD$3),1,"")</f>
        <v/>
      </c>
      <c r="AE17" t="str">
        <f t="shared" si="25"/>
        <v/>
      </c>
      <c r="AF17" t="str">
        <f t="shared" si="25"/>
        <v/>
      </c>
      <c r="AG17" t="str">
        <f t="shared" si="25"/>
        <v/>
      </c>
      <c r="AH17" t="str">
        <f t="shared" si="25"/>
        <v/>
      </c>
      <c r="AI17">
        <f t="shared" si="25"/>
        <v>1</v>
      </c>
      <c r="AJ17" t="str">
        <f t="shared" si="25"/>
        <v/>
      </c>
      <c r="AK17" t="str">
        <f t="shared" si="25"/>
        <v/>
      </c>
      <c r="AL17" t="str">
        <f t="shared" si="25"/>
        <v/>
      </c>
      <c r="AM17" t="str">
        <f t="shared" si="25"/>
        <v/>
      </c>
      <c r="AO17" s="19"/>
      <c r="BH17" s="30"/>
    </row>
    <row r="18" spans="1:60" ht="21" customHeight="1" x14ac:dyDescent="0.35">
      <c r="A18" s="149"/>
      <c r="B18" s="151">
        <f t="shared" si="15"/>
        <v>14</v>
      </c>
      <c r="C18" s="132">
        <v>5</v>
      </c>
      <c r="D18" s="132">
        <v>5</v>
      </c>
      <c r="E18" s="132">
        <v>3</v>
      </c>
      <c r="F18" s="68">
        <v>40</v>
      </c>
      <c r="G18" s="78">
        <f>IF(ISBLANK($C18),"",IF( ISBLANK($E18),"",VLOOKUP($C18,'Past Results'!$A$3:$J$8,2,0)+VLOOKUP($D18,'Past Results'!$A$3:$J$8,3,0)+VLOOKUP($E18,'Past Results'!$A$3:$J$8,4,0)+$F18))</f>
        <v>101.5</v>
      </c>
      <c r="H18" s="78">
        <f>IF(ISBLANK($C18),"",IF( ISBLANK($E18),"",VLOOKUP($C18,'Past Results'!$A$3:$J$8,5,0)+VLOOKUP($D18,'Past Results'!$A$3:$J$8,6,0)+VLOOKUP($E18,'Past Results'!$A$3:$J$8,7,0)-$F18))</f>
        <v>30</v>
      </c>
      <c r="I18" s="78">
        <f>IF(ISBLANK($C18),"",IF( ISBLANK($E18),"",VLOOKUP($C18,'Past Results'!$A$3:$J$8,8,0)+VLOOKUP($D18,'Past Results'!$A$3:$J$8,9,0)+VLOOKUP($E18,'Past Results'!$A$3:$J$8,10,0)))</f>
        <v>39</v>
      </c>
      <c r="J18" s="78">
        <f t="shared" si="2"/>
        <v>131.5</v>
      </c>
      <c r="K18" s="78">
        <f t="shared" si="3"/>
        <v>170.5</v>
      </c>
      <c r="L18" s="144" t="s">
        <v>138</v>
      </c>
      <c r="M18" s="145">
        <f>AVERAGE(W5:W80)</f>
        <v>22.708333333333332</v>
      </c>
      <c r="N18" s="143"/>
      <c r="O18" s="127"/>
      <c r="P18" s="141"/>
      <c r="Q18" s="165">
        <f t="shared" si="4"/>
        <v>101.5</v>
      </c>
      <c r="R18" s="165">
        <f t="shared" si="5"/>
        <v>30</v>
      </c>
      <c r="S18" s="165">
        <f t="shared" si="8"/>
        <v>170.5</v>
      </c>
      <c r="T18">
        <f t="shared" si="9"/>
        <v>131.5</v>
      </c>
      <c r="U18" t="str">
        <f t="shared" si="10"/>
        <v>553</v>
      </c>
      <c r="W18" s="20">
        <f>IF(ISBLANK($C18),"",'Past Results'!$N$12-$S18)</f>
        <v>32.5</v>
      </c>
      <c r="X18" s="19">
        <f t="shared" si="11"/>
        <v>14</v>
      </c>
      <c r="Y18" s="44">
        <f>IF(ISBLANK($C18),$O$10/'Past Results'!$D$17,$W18/'Past Results'!$D$17)</f>
        <v>0.32500000000000001</v>
      </c>
      <c r="Z18">
        <f t="shared" si="12"/>
        <v>40</v>
      </c>
      <c r="AC18" t="str">
        <f t="shared" si="6"/>
        <v/>
      </c>
      <c r="AD18" t="str">
        <f t="shared" ref="AD18:AM18" si="26">IF(AND($Y18&gt;=AC$3,$Y18&lt;AD$3),1,"")</f>
        <v/>
      </c>
      <c r="AE18" t="str">
        <f t="shared" si="26"/>
        <v/>
      </c>
      <c r="AF18" t="str">
        <f t="shared" si="26"/>
        <v/>
      </c>
      <c r="AG18" t="str">
        <f t="shared" si="26"/>
        <v/>
      </c>
      <c r="AH18" t="str">
        <f t="shared" si="26"/>
        <v/>
      </c>
      <c r="AI18">
        <f t="shared" si="26"/>
        <v>1</v>
      </c>
      <c r="AJ18" t="str">
        <f t="shared" si="26"/>
        <v/>
      </c>
      <c r="AK18" t="str">
        <f t="shared" si="26"/>
        <v/>
      </c>
      <c r="AL18" t="str">
        <f t="shared" si="26"/>
        <v/>
      </c>
      <c r="AM18" t="str">
        <f t="shared" si="26"/>
        <v/>
      </c>
      <c r="AO18" s="19"/>
      <c r="BH18" s="30"/>
    </row>
    <row r="19" spans="1:60" ht="21" customHeight="1" x14ac:dyDescent="0.35">
      <c r="A19" s="149"/>
      <c r="B19" s="152">
        <f t="shared" si="15"/>
        <v>15</v>
      </c>
      <c r="C19" s="131">
        <v>4</v>
      </c>
      <c r="D19" s="131">
        <v>2</v>
      </c>
      <c r="E19" s="131">
        <v>2</v>
      </c>
      <c r="F19" s="7">
        <v>32</v>
      </c>
      <c r="G19" s="77">
        <f>IF(ISBLANK($C19),"",IF( ISBLANK($E19),"",VLOOKUP($C19,'Past Results'!$A$3:$J$8,2,0)+VLOOKUP($D19,'Past Results'!$A$3:$J$8,3,0)+VLOOKUP($E19,'Past Results'!$A$3:$J$8,4,0)+$F19))</f>
        <v>93</v>
      </c>
      <c r="H19" s="77">
        <f>IF(ISBLANK($C19),"",IF( ISBLANK($E19),"",VLOOKUP($C19,'Past Results'!$A$3:$J$8,5,0)+VLOOKUP($D19,'Past Results'!$A$3:$J$8,6,0)+VLOOKUP($E19,'Past Results'!$A$3:$J$8,7,0)-$F19))</f>
        <v>73</v>
      </c>
      <c r="I19" s="77">
        <f>IF(ISBLANK($C19),"",IF( ISBLANK($E19),"",VLOOKUP($C19,'Past Results'!$A$3:$J$8,8,0)+VLOOKUP($D19,'Past Results'!$A$3:$J$8,9,0)+VLOOKUP($E19,'Past Results'!$A$3:$J$8,10,0)))</f>
        <v>31.5</v>
      </c>
      <c r="J19" s="77">
        <f t="shared" si="2"/>
        <v>166</v>
      </c>
      <c r="K19" s="77">
        <f t="shared" si="3"/>
        <v>197.5</v>
      </c>
      <c r="L19" s="144"/>
      <c r="M19" s="145"/>
      <c r="N19" s="143"/>
      <c r="O19" s="127"/>
      <c r="P19" s="141"/>
      <c r="Q19" s="165">
        <f t="shared" si="4"/>
        <v>93</v>
      </c>
      <c r="R19" s="165">
        <f t="shared" si="5"/>
        <v>73</v>
      </c>
      <c r="S19" s="165">
        <f t="shared" si="8"/>
        <v>197.5</v>
      </c>
      <c r="T19">
        <f t="shared" si="9"/>
        <v>166</v>
      </c>
      <c r="U19" t="str">
        <f t="shared" si="10"/>
        <v>422</v>
      </c>
      <c r="W19" s="20">
        <f>IF(ISBLANK($C19),"",'Past Results'!$N$12-$S19)</f>
        <v>5.5</v>
      </c>
      <c r="X19" s="19">
        <f t="shared" si="11"/>
        <v>15</v>
      </c>
      <c r="Y19" s="44">
        <f>IF(ISBLANK($C19),$O$10/'Past Results'!$D$17,$W19/'Past Results'!$D$17)</f>
        <v>5.5E-2</v>
      </c>
      <c r="Z19">
        <f t="shared" si="12"/>
        <v>32</v>
      </c>
      <c r="AC19" t="str">
        <f t="shared" si="6"/>
        <v/>
      </c>
      <c r="AD19">
        <f t="shared" ref="AD19:AM19" si="27">IF(AND($Y19&gt;=AC$3,$Y19&lt;AD$3),1,"")</f>
        <v>1</v>
      </c>
      <c r="AE19" t="str">
        <f t="shared" si="27"/>
        <v/>
      </c>
      <c r="AF19" t="str">
        <f t="shared" si="27"/>
        <v/>
      </c>
      <c r="AG19" t="str">
        <f t="shared" si="27"/>
        <v/>
      </c>
      <c r="AH19" t="str">
        <f t="shared" si="27"/>
        <v/>
      </c>
      <c r="AI19" t="str">
        <f t="shared" si="27"/>
        <v/>
      </c>
      <c r="AJ19" t="str">
        <f t="shared" si="27"/>
        <v/>
      </c>
      <c r="AK19" t="str">
        <f t="shared" si="27"/>
        <v/>
      </c>
      <c r="AL19" t="str">
        <f t="shared" si="27"/>
        <v/>
      </c>
      <c r="AM19" t="str">
        <f t="shared" si="27"/>
        <v/>
      </c>
      <c r="AO19" s="19"/>
      <c r="BH19" s="30"/>
    </row>
    <row r="20" spans="1:60" ht="21" customHeight="1" x14ac:dyDescent="0.35">
      <c r="A20" s="149"/>
      <c r="B20" s="151">
        <f t="shared" si="15"/>
        <v>16</v>
      </c>
      <c r="C20" s="132">
        <v>5</v>
      </c>
      <c r="D20" s="132">
        <v>1</v>
      </c>
      <c r="E20" s="132">
        <v>2</v>
      </c>
      <c r="F20" s="68">
        <v>25</v>
      </c>
      <c r="G20" s="78">
        <f>IF(ISBLANK($C20),"",IF( ISBLANK($E20),"",VLOOKUP($C20,'Past Results'!$A$3:$J$8,2,0)+VLOOKUP($D20,'Past Results'!$A$3:$J$8,3,0)+VLOOKUP($E20,'Past Results'!$A$3:$J$8,4,0)+$F20))</f>
        <v>82.5</v>
      </c>
      <c r="H20" s="78">
        <f>IF(ISBLANK($C20),"",IF( ISBLANK($E20),"",VLOOKUP($C20,'Past Results'!$A$3:$J$8,5,0)+VLOOKUP($D20,'Past Results'!$A$3:$J$8,6,0)+VLOOKUP($E20,'Past Results'!$A$3:$J$8,7,0)-$F20))</f>
        <v>80</v>
      </c>
      <c r="I20" s="78">
        <f>IF(ISBLANK($C20),"",IF( ISBLANK($E20),"",VLOOKUP($C20,'Past Results'!$A$3:$J$8,8,0)+VLOOKUP($D20,'Past Results'!$A$3:$J$8,9,0)+VLOOKUP($E20,'Past Results'!$A$3:$J$8,10,0)))</f>
        <v>9</v>
      </c>
      <c r="J20" s="78">
        <f t="shared" si="2"/>
        <v>162.5</v>
      </c>
      <c r="K20" s="78">
        <f t="shared" si="3"/>
        <v>171.5</v>
      </c>
      <c r="L20" s="144" t="s">
        <v>116</v>
      </c>
      <c r="M20" s="145">
        <f>AVERAGE(F5:F80)</f>
        <v>39.385416666666664</v>
      </c>
      <c r="N20" s="143"/>
      <c r="O20" s="127"/>
      <c r="P20" s="141"/>
      <c r="Q20" s="165">
        <f t="shared" si="4"/>
        <v>82.5</v>
      </c>
      <c r="R20" s="165">
        <f t="shared" si="5"/>
        <v>80</v>
      </c>
      <c r="S20" s="165">
        <f t="shared" si="8"/>
        <v>171.5</v>
      </c>
      <c r="T20">
        <f t="shared" si="9"/>
        <v>162.5</v>
      </c>
      <c r="U20" t="str">
        <f t="shared" si="10"/>
        <v>512</v>
      </c>
      <c r="W20" s="20">
        <f>IF(ISBLANK($C20),"",'Past Results'!$N$12-$S20)</f>
        <v>31.5</v>
      </c>
      <c r="X20" s="19">
        <f t="shared" si="11"/>
        <v>16</v>
      </c>
      <c r="Y20" s="44">
        <f>IF(ISBLANK($C20),$O$10/'Past Results'!$D$17,$W20/'Past Results'!$D$17)</f>
        <v>0.315</v>
      </c>
      <c r="Z20">
        <f t="shared" si="12"/>
        <v>25</v>
      </c>
      <c r="AC20" t="str">
        <f t="shared" si="6"/>
        <v/>
      </c>
      <c r="AD20" t="str">
        <f t="shared" ref="AD20:AM20" si="28">IF(AND($Y20&gt;=AC$3,$Y20&lt;AD$3),1,"")</f>
        <v/>
      </c>
      <c r="AE20" t="str">
        <f t="shared" si="28"/>
        <v/>
      </c>
      <c r="AF20" t="str">
        <f t="shared" si="28"/>
        <v/>
      </c>
      <c r="AG20" t="str">
        <f t="shared" si="28"/>
        <v/>
      </c>
      <c r="AH20" t="str">
        <f t="shared" si="28"/>
        <v/>
      </c>
      <c r="AI20">
        <f t="shared" si="28"/>
        <v>1</v>
      </c>
      <c r="AJ20" t="str">
        <f t="shared" si="28"/>
        <v/>
      </c>
      <c r="AK20" t="str">
        <f t="shared" si="28"/>
        <v/>
      </c>
      <c r="AL20" t="str">
        <f t="shared" si="28"/>
        <v/>
      </c>
      <c r="AM20" t="str">
        <f t="shared" si="28"/>
        <v/>
      </c>
      <c r="AO20" s="19"/>
      <c r="BH20" s="30"/>
    </row>
    <row r="21" spans="1:60" ht="21" customHeight="1" x14ac:dyDescent="0.35">
      <c r="A21" s="149"/>
      <c r="B21" s="152">
        <f t="shared" si="15"/>
        <v>17</v>
      </c>
      <c r="C21" s="131">
        <v>3</v>
      </c>
      <c r="D21" s="131">
        <v>2</v>
      </c>
      <c r="E21" s="131">
        <v>2</v>
      </c>
      <c r="F21" s="7">
        <v>40</v>
      </c>
      <c r="G21" s="77">
        <f>IF(ISBLANK($C21),"",IF( ISBLANK($E21),"",VLOOKUP($C21,'Past Results'!$A$3:$J$8,2,0)+VLOOKUP($D21,'Past Results'!$A$3:$J$8,3,0)+VLOOKUP($E21,'Past Results'!$A$3:$J$8,4,0)+$F21))</f>
        <v>83.5</v>
      </c>
      <c r="H21" s="77">
        <f>IF(ISBLANK($C21),"",IF( ISBLANK($E21),"",VLOOKUP($C21,'Past Results'!$A$3:$J$8,5,0)+VLOOKUP($D21,'Past Results'!$A$3:$J$8,6,0)+VLOOKUP($E21,'Past Results'!$A$3:$J$8,7,0)-$F21))</f>
        <v>75</v>
      </c>
      <c r="I21" s="77">
        <f>IF(ISBLANK($C21),"",IF( ISBLANK($E21),"",VLOOKUP($C21,'Past Results'!$A$3:$J$8,8,0)+VLOOKUP($D21,'Past Results'!$A$3:$J$8,9,0)+VLOOKUP($E21,'Past Results'!$A$3:$J$8,10,0)))</f>
        <v>27.5</v>
      </c>
      <c r="J21" s="77">
        <f t="shared" si="2"/>
        <v>158.5</v>
      </c>
      <c r="K21" s="77">
        <f t="shared" si="3"/>
        <v>186</v>
      </c>
      <c r="L21" s="144" t="s">
        <v>117</v>
      </c>
      <c r="M21" s="145">
        <f>STDEV(F5:F80)</f>
        <v>23.218009684981272</v>
      </c>
      <c r="N21" s="143"/>
      <c r="O21" s="127"/>
      <c r="P21" s="126"/>
      <c r="Q21" s="165">
        <f t="shared" si="4"/>
        <v>83.5</v>
      </c>
      <c r="R21" s="165">
        <f t="shared" si="5"/>
        <v>75</v>
      </c>
      <c r="S21" s="165">
        <f t="shared" si="8"/>
        <v>186</v>
      </c>
      <c r="T21">
        <f t="shared" si="9"/>
        <v>158.5</v>
      </c>
      <c r="U21" t="str">
        <f t="shared" si="10"/>
        <v>322</v>
      </c>
      <c r="W21" s="20">
        <f>IF(ISBLANK($C21),"",'Past Results'!$N$12-$S21)</f>
        <v>17</v>
      </c>
      <c r="X21" s="19">
        <f t="shared" si="11"/>
        <v>17</v>
      </c>
      <c r="Y21" s="44">
        <f>IF(ISBLANK($C21),$O$10/'Past Results'!$D$17,$W21/'Past Results'!$D$17)</f>
        <v>0.17</v>
      </c>
      <c r="Z21">
        <f t="shared" si="12"/>
        <v>40</v>
      </c>
      <c r="AC21" t="str">
        <f t="shared" si="6"/>
        <v/>
      </c>
      <c r="AD21" t="str">
        <f t="shared" ref="AD21:AM21" si="29">IF(AND($Y21&gt;=AC$3,$Y21&lt;AD$3),1,"")</f>
        <v/>
      </c>
      <c r="AE21" t="str">
        <f t="shared" si="29"/>
        <v/>
      </c>
      <c r="AF21">
        <f t="shared" si="29"/>
        <v>1</v>
      </c>
      <c r="AG21" t="str">
        <f t="shared" si="29"/>
        <v/>
      </c>
      <c r="AH21" t="str">
        <f t="shared" si="29"/>
        <v/>
      </c>
      <c r="AI21" t="str">
        <f t="shared" si="29"/>
        <v/>
      </c>
      <c r="AJ21" t="str">
        <f t="shared" si="29"/>
        <v/>
      </c>
      <c r="AK21" t="str">
        <f t="shared" si="29"/>
        <v/>
      </c>
      <c r="AL21" t="str">
        <f t="shared" si="29"/>
        <v/>
      </c>
      <c r="AM21" t="str">
        <f t="shared" si="29"/>
        <v/>
      </c>
      <c r="AO21" s="19"/>
      <c r="BH21" s="30"/>
    </row>
    <row r="22" spans="1:60" ht="21" customHeight="1" x14ac:dyDescent="0.35">
      <c r="A22" s="149"/>
      <c r="B22" s="151">
        <f t="shared" si="15"/>
        <v>18</v>
      </c>
      <c r="C22" s="132">
        <v>4</v>
      </c>
      <c r="D22" s="132">
        <v>1</v>
      </c>
      <c r="E22" s="132">
        <v>4</v>
      </c>
      <c r="F22" s="68">
        <v>38.75</v>
      </c>
      <c r="G22" s="78">
        <f>IF(ISBLANK($C22),"",IF( ISBLANK($E22),"",VLOOKUP($C22,'Past Results'!$A$3:$J$8,2,0)+VLOOKUP($D22,'Past Results'!$A$3:$J$8,3,0)+VLOOKUP($E22,'Past Results'!$A$3:$J$8,4,0)+$F22))</f>
        <v>86.25</v>
      </c>
      <c r="H22" s="78">
        <f>IF(ISBLANK($C22),"",IF( ISBLANK($E22),"",VLOOKUP($C22,'Past Results'!$A$3:$J$8,5,0)+VLOOKUP($D22,'Past Results'!$A$3:$J$8,6,0)+VLOOKUP($E22,'Past Results'!$A$3:$J$8,7,0)-$F22))</f>
        <v>86.25</v>
      </c>
      <c r="I22" s="78">
        <f>IF(ISBLANK($C22),"",IF( ISBLANK($E22),"",VLOOKUP($C22,'Past Results'!$A$3:$J$8,8,0)+VLOOKUP($D22,'Past Results'!$A$3:$J$8,9,0)+VLOOKUP($E22,'Past Results'!$A$3:$J$8,10,0)))</f>
        <v>9</v>
      </c>
      <c r="J22" s="78">
        <f t="shared" si="2"/>
        <v>172.5</v>
      </c>
      <c r="K22" s="78">
        <f t="shared" si="3"/>
        <v>181.5</v>
      </c>
      <c r="L22" s="142"/>
      <c r="M22" s="143"/>
      <c r="N22" s="143"/>
      <c r="O22" s="127"/>
      <c r="P22" s="127"/>
      <c r="Q22" s="165">
        <f t="shared" si="4"/>
        <v>86.25</v>
      </c>
      <c r="R22" s="165">
        <f t="shared" si="5"/>
        <v>86.25</v>
      </c>
      <c r="S22" s="165">
        <f t="shared" si="8"/>
        <v>181.5</v>
      </c>
      <c r="T22">
        <f t="shared" si="9"/>
        <v>172.5</v>
      </c>
      <c r="U22" t="str">
        <f t="shared" si="10"/>
        <v>414</v>
      </c>
      <c r="W22" s="20">
        <f>IF(ISBLANK($C22),"",'Past Results'!$N$12-$S22)</f>
        <v>21.5</v>
      </c>
      <c r="X22" s="19">
        <f t="shared" si="11"/>
        <v>18</v>
      </c>
      <c r="Y22" s="44">
        <f>IF(ISBLANK($C22),$O$10/'Past Results'!$D$17,$W22/'Past Results'!$D$17)</f>
        <v>0.215</v>
      </c>
      <c r="Z22">
        <f t="shared" si="12"/>
        <v>38.75</v>
      </c>
      <c r="AC22" t="str">
        <f t="shared" si="6"/>
        <v/>
      </c>
      <c r="AD22" t="str">
        <f t="shared" ref="AD22:AM22" si="30">IF(AND($Y22&gt;=AC$3,$Y22&lt;AD$3),1,"")</f>
        <v/>
      </c>
      <c r="AE22" t="str">
        <f t="shared" si="30"/>
        <v/>
      </c>
      <c r="AF22" t="str">
        <f t="shared" si="30"/>
        <v/>
      </c>
      <c r="AG22">
        <f t="shared" si="30"/>
        <v>1</v>
      </c>
      <c r="AH22" t="str">
        <f t="shared" si="30"/>
        <v/>
      </c>
      <c r="AI22" t="str">
        <f t="shared" si="30"/>
        <v/>
      </c>
      <c r="AJ22" t="str">
        <f t="shared" si="30"/>
        <v/>
      </c>
      <c r="AK22" t="str">
        <f t="shared" si="30"/>
        <v/>
      </c>
      <c r="AL22" t="str">
        <f t="shared" si="30"/>
        <v/>
      </c>
      <c r="AM22" t="str">
        <f t="shared" si="30"/>
        <v/>
      </c>
      <c r="AO22" s="19"/>
      <c r="BH22" s="30"/>
    </row>
    <row r="23" spans="1:60" ht="21" customHeight="1" x14ac:dyDescent="0.35">
      <c r="A23" s="149"/>
      <c r="B23" s="152">
        <f t="shared" si="15"/>
        <v>19</v>
      </c>
      <c r="C23" s="131">
        <v>3</v>
      </c>
      <c r="D23" s="131">
        <v>3</v>
      </c>
      <c r="E23" s="131">
        <v>5</v>
      </c>
      <c r="F23" s="7">
        <v>42</v>
      </c>
      <c r="G23" s="77">
        <f>IF(ISBLANK($C23),"",IF( ISBLANK($E23),"",VLOOKUP($C23,'Past Results'!$A$3:$J$8,2,0)+VLOOKUP($D23,'Past Results'!$A$3:$J$8,3,0)+VLOOKUP($E23,'Past Results'!$A$3:$J$8,4,0)+$F23))</f>
        <v>77</v>
      </c>
      <c r="H23" s="77">
        <f>IF(ISBLANK($C23),"",IF( ISBLANK($E23),"",VLOOKUP($C23,'Past Results'!$A$3:$J$8,5,0)+VLOOKUP($D23,'Past Results'!$A$3:$J$8,6,0)+VLOOKUP($E23,'Past Results'!$A$3:$J$8,7,0)-$F23))</f>
        <v>78</v>
      </c>
      <c r="I23" s="77">
        <f>IF(ISBLANK($C23),"",IF( ISBLANK($E23),"",VLOOKUP($C23,'Past Results'!$A$3:$J$8,8,0)+VLOOKUP($D23,'Past Results'!$A$3:$J$8,9,0)+VLOOKUP($E23,'Past Results'!$A$3:$J$8,10,0)))</f>
        <v>30</v>
      </c>
      <c r="J23" s="77">
        <f t="shared" si="2"/>
        <v>155</v>
      </c>
      <c r="K23" s="77">
        <f t="shared" si="3"/>
        <v>185</v>
      </c>
      <c r="L23" s="143"/>
      <c r="M23" s="143"/>
      <c r="N23" s="143"/>
      <c r="O23" s="127"/>
      <c r="P23" s="127"/>
      <c r="Q23" s="165">
        <f t="shared" si="4"/>
        <v>77</v>
      </c>
      <c r="R23" s="165">
        <f t="shared" si="5"/>
        <v>78</v>
      </c>
      <c r="S23" s="165">
        <f t="shared" si="8"/>
        <v>185</v>
      </c>
      <c r="T23">
        <f t="shared" si="9"/>
        <v>155</v>
      </c>
      <c r="U23" t="str">
        <f t="shared" si="10"/>
        <v>335</v>
      </c>
      <c r="W23" s="20">
        <f>IF(ISBLANK($C23),"",'Past Results'!$N$12-$S23)</f>
        <v>18</v>
      </c>
      <c r="X23" s="19">
        <f t="shared" si="11"/>
        <v>19</v>
      </c>
      <c r="Y23" s="44">
        <f>IF(ISBLANK($C23),$O$10/'Past Results'!$D$17,$W23/'Past Results'!$D$17)</f>
        <v>0.18</v>
      </c>
      <c r="Z23">
        <f t="shared" si="12"/>
        <v>42</v>
      </c>
      <c r="AC23" t="str">
        <f t="shared" si="6"/>
        <v/>
      </c>
      <c r="AD23" t="str">
        <f t="shared" ref="AD23:AM23" si="31">IF(AND($Y23&gt;=AC$3,$Y23&lt;AD$3),1,"")</f>
        <v/>
      </c>
      <c r="AE23" t="str">
        <f t="shared" si="31"/>
        <v/>
      </c>
      <c r="AF23">
        <f t="shared" si="31"/>
        <v>1</v>
      </c>
      <c r="AG23" t="str">
        <f t="shared" si="31"/>
        <v/>
      </c>
      <c r="AH23" t="str">
        <f t="shared" si="31"/>
        <v/>
      </c>
      <c r="AI23" t="str">
        <f t="shared" si="31"/>
        <v/>
      </c>
      <c r="AJ23" t="str">
        <f t="shared" si="31"/>
        <v/>
      </c>
      <c r="AK23" t="str">
        <f t="shared" si="31"/>
        <v/>
      </c>
      <c r="AL23" t="str">
        <f t="shared" si="31"/>
        <v/>
      </c>
      <c r="AM23" t="str">
        <f t="shared" si="31"/>
        <v/>
      </c>
      <c r="AO23" s="19"/>
      <c r="BH23" s="30"/>
    </row>
    <row r="24" spans="1:60" ht="23.25" x14ac:dyDescent="0.35">
      <c r="A24" s="149"/>
      <c r="B24" s="151">
        <f t="shared" si="15"/>
        <v>20</v>
      </c>
      <c r="C24" s="132">
        <v>3</v>
      </c>
      <c r="D24" s="132">
        <v>1</v>
      </c>
      <c r="E24" s="132">
        <v>2</v>
      </c>
      <c r="F24" s="68">
        <v>35</v>
      </c>
      <c r="G24" s="78">
        <f>IF(ISBLANK($C24),"",IF( ISBLANK($E24),"",VLOOKUP($C24,'Past Results'!$A$3:$J$8,2,0)+VLOOKUP($D24,'Past Results'!$A$3:$J$8,3,0)+VLOOKUP($E24,'Past Results'!$A$3:$J$8,4,0)+$F24))</f>
        <v>72.5</v>
      </c>
      <c r="H24" s="78">
        <f>IF(ISBLANK($C24),"",IF( ISBLANK($E24),"",VLOOKUP($C24,'Past Results'!$A$3:$J$8,5,0)+VLOOKUP($D24,'Past Results'!$A$3:$J$8,6,0)+VLOOKUP($E24,'Past Results'!$A$3:$J$8,7,0)-$F24))</f>
        <v>90</v>
      </c>
      <c r="I24" s="78">
        <f>IF(ISBLANK($C24),"",IF( ISBLANK($E24),"",VLOOKUP($C24,'Past Results'!$A$3:$J$8,8,0)+VLOOKUP($D24,'Past Results'!$A$3:$J$8,9,0)+VLOOKUP($E24,'Past Results'!$A$3:$J$8,10,0)))</f>
        <v>5</v>
      </c>
      <c r="J24" s="78">
        <f t="shared" si="2"/>
        <v>162.5</v>
      </c>
      <c r="K24" s="78">
        <f t="shared" si="3"/>
        <v>167.5</v>
      </c>
      <c r="L24" s="143"/>
      <c r="M24" s="143"/>
      <c r="N24" s="143"/>
      <c r="O24" s="127"/>
      <c r="P24" s="127"/>
      <c r="Q24" s="165">
        <f t="shared" si="4"/>
        <v>72.5</v>
      </c>
      <c r="R24" s="165">
        <f t="shared" si="5"/>
        <v>90</v>
      </c>
      <c r="S24" s="165">
        <f t="shared" si="8"/>
        <v>167.5</v>
      </c>
      <c r="T24">
        <f t="shared" si="9"/>
        <v>162.5</v>
      </c>
      <c r="U24" t="str">
        <f t="shared" si="10"/>
        <v>312</v>
      </c>
      <c r="W24" s="20">
        <f>IF(ISBLANK($C24),"",'Past Results'!$N$12-$S24)</f>
        <v>35.5</v>
      </c>
      <c r="X24" s="19">
        <f t="shared" si="11"/>
        <v>20</v>
      </c>
      <c r="Y24" s="44">
        <f>IF(ISBLANK($C24),$O$10/'Past Results'!$D$17,$W24/'Past Results'!$D$17)</f>
        <v>0.35499999999999998</v>
      </c>
      <c r="Z24">
        <f t="shared" si="12"/>
        <v>35</v>
      </c>
      <c r="AC24" t="str">
        <f t="shared" si="6"/>
        <v/>
      </c>
      <c r="AD24" t="str">
        <f t="shared" ref="AD24:AM24" si="32">IF(AND($Y24&gt;=AC$3,$Y24&lt;AD$3),1,"")</f>
        <v/>
      </c>
      <c r="AE24" t="str">
        <f t="shared" si="32"/>
        <v/>
      </c>
      <c r="AF24" t="str">
        <f t="shared" si="32"/>
        <v/>
      </c>
      <c r="AG24" t="str">
        <f t="shared" si="32"/>
        <v/>
      </c>
      <c r="AH24" t="str">
        <f t="shared" si="32"/>
        <v/>
      </c>
      <c r="AI24" t="str">
        <f t="shared" si="32"/>
        <v/>
      </c>
      <c r="AJ24">
        <f t="shared" si="32"/>
        <v>1</v>
      </c>
      <c r="AK24" t="str">
        <f t="shared" si="32"/>
        <v/>
      </c>
      <c r="AL24" t="str">
        <f t="shared" si="32"/>
        <v/>
      </c>
      <c r="AM24" t="str">
        <f t="shared" si="32"/>
        <v/>
      </c>
      <c r="AO24" s="19"/>
      <c r="BH24" s="30"/>
    </row>
    <row r="25" spans="1:60" ht="23.25" x14ac:dyDescent="0.35">
      <c r="A25" s="149"/>
      <c r="B25" s="152">
        <f t="shared" si="15"/>
        <v>21</v>
      </c>
      <c r="C25" s="131">
        <v>4</v>
      </c>
      <c r="D25" s="131">
        <v>2</v>
      </c>
      <c r="E25" s="131">
        <v>2</v>
      </c>
      <c r="F25" s="7">
        <v>40</v>
      </c>
      <c r="G25" s="77">
        <f>IF(ISBLANK($C25),"",IF( ISBLANK($E25),"",VLOOKUP($C25,'Past Results'!$A$3:$J$8,2,0)+VLOOKUP($D25,'Past Results'!$A$3:$J$8,3,0)+VLOOKUP($E25,'Past Results'!$A$3:$J$8,4,0)+$F25))</f>
        <v>101</v>
      </c>
      <c r="H25" s="77">
        <f>IF(ISBLANK($C25),"",IF( ISBLANK($E25),"",VLOOKUP($C25,'Past Results'!$A$3:$J$8,5,0)+VLOOKUP($D25,'Past Results'!$A$3:$J$8,6,0)+VLOOKUP($E25,'Past Results'!$A$3:$J$8,7,0)-$F25))</f>
        <v>65</v>
      </c>
      <c r="I25" s="77">
        <f>IF(ISBLANK($C25),"",IF( ISBLANK($E25),"",VLOOKUP($C25,'Past Results'!$A$3:$J$8,8,0)+VLOOKUP($D25,'Past Results'!$A$3:$J$8,9,0)+VLOOKUP($E25,'Past Results'!$A$3:$J$8,10,0)))</f>
        <v>31.5</v>
      </c>
      <c r="J25" s="77">
        <f t="shared" si="2"/>
        <v>166</v>
      </c>
      <c r="K25" s="77">
        <f t="shared" si="3"/>
        <v>197.5</v>
      </c>
      <c r="L25" s="127"/>
      <c r="M25" s="127"/>
      <c r="N25" s="127"/>
      <c r="O25" s="127"/>
      <c r="P25" s="127"/>
      <c r="Q25" s="165">
        <f t="shared" si="4"/>
        <v>101</v>
      </c>
      <c r="R25" s="165">
        <f t="shared" si="5"/>
        <v>65</v>
      </c>
      <c r="S25" s="165">
        <f t="shared" si="8"/>
        <v>197.5</v>
      </c>
      <c r="T25">
        <f t="shared" si="9"/>
        <v>166</v>
      </c>
      <c r="U25" t="str">
        <f t="shared" si="10"/>
        <v>422</v>
      </c>
      <c r="W25" s="20">
        <f>IF(ISBLANK($C25),"",'Past Results'!$N$12-$S25)</f>
        <v>5.5</v>
      </c>
      <c r="X25" s="19">
        <f t="shared" si="11"/>
        <v>21</v>
      </c>
      <c r="Y25" s="44">
        <f>IF(ISBLANK($C25),$O$10/'Past Results'!$D$17,$W25/'Past Results'!$D$17)</f>
        <v>5.5E-2</v>
      </c>
      <c r="Z25">
        <f t="shared" si="12"/>
        <v>40</v>
      </c>
      <c r="AC25" t="str">
        <f t="shared" si="6"/>
        <v/>
      </c>
      <c r="AD25">
        <f t="shared" ref="AD25:AM25" si="33">IF(AND($Y25&gt;=AC$3,$Y25&lt;AD$3),1,"")</f>
        <v>1</v>
      </c>
      <c r="AE25" t="str">
        <f t="shared" si="33"/>
        <v/>
      </c>
      <c r="AF25" t="str">
        <f t="shared" si="33"/>
        <v/>
      </c>
      <c r="AG25" t="str">
        <f t="shared" si="33"/>
        <v/>
      </c>
      <c r="AH25" t="str">
        <f t="shared" si="33"/>
        <v/>
      </c>
      <c r="AI25" t="str">
        <f t="shared" si="33"/>
        <v/>
      </c>
      <c r="AJ25" t="str">
        <f t="shared" si="33"/>
        <v/>
      </c>
      <c r="AK25" t="str">
        <f t="shared" si="33"/>
        <v/>
      </c>
      <c r="AL25" t="str">
        <f t="shared" si="33"/>
        <v/>
      </c>
      <c r="AM25" t="str">
        <f t="shared" si="33"/>
        <v/>
      </c>
      <c r="AO25" s="19"/>
      <c r="BH25" s="30"/>
    </row>
    <row r="26" spans="1:60" ht="23.25" x14ac:dyDescent="0.35">
      <c r="A26" s="149"/>
      <c r="B26" s="151">
        <f t="shared" si="15"/>
        <v>22</v>
      </c>
      <c r="C26" s="132">
        <v>4</v>
      </c>
      <c r="D26" s="132">
        <v>2</v>
      </c>
      <c r="E26" s="132">
        <v>3</v>
      </c>
      <c r="F26" s="68">
        <v>25</v>
      </c>
      <c r="G26" s="78">
        <f>IF(ISBLANK($C26),"",IF( ISBLANK($E26),"",VLOOKUP($C26,'Past Results'!$A$3:$J$8,2,0)+VLOOKUP($D26,'Past Results'!$A$3:$J$8,3,0)+VLOOKUP($E26,'Past Results'!$A$3:$J$8,4,0)+$F26))</f>
        <v>81</v>
      </c>
      <c r="H26" s="78">
        <f>IF(ISBLANK($C26),"",IF( ISBLANK($E26),"",VLOOKUP($C26,'Past Results'!$A$3:$J$8,5,0)+VLOOKUP($D26,'Past Results'!$A$3:$J$8,6,0)+VLOOKUP($E26,'Past Results'!$A$3:$J$8,7,0)-$F26))</f>
        <v>85</v>
      </c>
      <c r="I26" s="78">
        <f>IF(ISBLANK($C26),"",IF( ISBLANK($E26),"",VLOOKUP($C26,'Past Results'!$A$3:$J$8,8,0)+VLOOKUP($D26,'Past Results'!$A$3:$J$8,9,0)+VLOOKUP($E26,'Past Results'!$A$3:$J$8,10,0)))</f>
        <v>31.5</v>
      </c>
      <c r="J26" s="78">
        <f t="shared" si="2"/>
        <v>166</v>
      </c>
      <c r="K26" s="78">
        <f t="shared" si="3"/>
        <v>197.5</v>
      </c>
      <c r="L26" s="127"/>
      <c r="M26" s="127"/>
      <c r="N26" s="127"/>
      <c r="O26" s="127"/>
      <c r="P26" s="127"/>
      <c r="Q26" s="165">
        <f t="shared" si="4"/>
        <v>81</v>
      </c>
      <c r="R26" s="165">
        <f t="shared" si="5"/>
        <v>85</v>
      </c>
      <c r="S26" s="165">
        <f t="shared" si="8"/>
        <v>197.5</v>
      </c>
      <c r="T26">
        <f t="shared" si="9"/>
        <v>166</v>
      </c>
      <c r="U26" t="str">
        <f t="shared" si="10"/>
        <v>423</v>
      </c>
      <c r="W26" s="20">
        <f>IF(ISBLANK($C26),"",'Past Results'!$N$12-$S26)</f>
        <v>5.5</v>
      </c>
      <c r="X26" s="19">
        <f t="shared" si="11"/>
        <v>22</v>
      </c>
      <c r="Y26" s="44">
        <f>IF(ISBLANK($C26),$O$10/'Past Results'!$D$17,$W26/'Past Results'!$D$17)</f>
        <v>5.5E-2</v>
      </c>
      <c r="Z26">
        <f t="shared" si="12"/>
        <v>25</v>
      </c>
      <c r="AC26" t="str">
        <f t="shared" si="6"/>
        <v/>
      </c>
      <c r="AD26">
        <f t="shared" ref="AD26:AM26" si="34">IF(AND($Y26&gt;=AC$3,$Y26&lt;AD$3),1,"")</f>
        <v>1</v>
      </c>
      <c r="AE26" t="str">
        <f t="shared" si="34"/>
        <v/>
      </c>
      <c r="AF26" t="str">
        <f t="shared" si="34"/>
        <v/>
      </c>
      <c r="AG26" t="str">
        <f t="shared" si="34"/>
        <v/>
      </c>
      <c r="AH26" t="str">
        <f t="shared" si="34"/>
        <v/>
      </c>
      <c r="AI26" t="str">
        <f t="shared" si="34"/>
        <v/>
      </c>
      <c r="AJ26" t="str">
        <f t="shared" si="34"/>
        <v/>
      </c>
      <c r="AK26" t="str">
        <f t="shared" si="34"/>
        <v/>
      </c>
      <c r="AL26" t="str">
        <f t="shared" si="34"/>
        <v/>
      </c>
      <c r="AM26" t="str">
        <f t="shared" si="34"/>
        <v/>
      </c>
      <c r="AO26" s="19"/>
      <c r="BH26" s="30"/>
    </row>
    <row r="27" spans="1:60" ht="23.25" x14ac:dyDescent="0.35">
      <c r="A27" s="149"/>
      <c r="B27" s="152">
        <f t="shared" si="15"/>
        <v>23</v>
      </c>
      <c r="C27" s="131">
        <v>4</v>
      </c>
      <c r="D27" s="131">
        <v>4</v>
      </c>
      <c r="E27" s="131">
        <v>4</v>
      </c>
      <c r="F27" s="7">
        <v>25</v>
      </c>
      <c r="G27" s="77">
        <f>IF(ISBLANK($C27),"",IF( ISBLANK($E27),"",VLOOKUP($C27,'Past Results'!$A$3:$J$8,2,0)+VLOOKUP($D27,'Past Results'!$A$3:$J$8,3,0)+VLOOKUP($E27,'Past Results'!$A$3:$J$8,4,0)+$F27))</f>
        <v>80.5</v>
      </c>
      <c r="H27" s="77">
        <f>IF(ISBLANK($C27),"",IF( ISBLANK($E27),"",VLOOKUP($C27,'Past Results'!$A$3:$J$8,5,0)+VLOOKUP($D27,'Past Results'!$A$3:$J$8,6,0)+VLOOKUP($E27,'Past Results'!$A$3:$J$8,7,0)-$F27))</f>
        <v>70</v>
      </c>
      <c r="I27" s="77">
        <f>IF(ISBLANK($C27),"",IF( ISBLANK($E27),"",VLOOKUP($C27,'Past Results'!$A$3:$J$8,8,0)+VLOOKUP($D27,'Past Results'!$A$3:$J$8,9,0)+VLOOKUP($E27,'Past Results'!$A$3:$J$8,10,0)))</f>
        <v>36.5</v>
      </c>
      <c r="J27" s="77">
        <f t="shared" si="2"/>
        <v>150.5</v>
      </c>
      <c r="K27" s="77">
        <f t="shared" si="3"/>
        <v>187</v>
      </c>
      <c r="L27" s="127"/>
      <c r="M27" s="127"/>
      <c r="N27" s="127"/>
      <c r="O27" s="127"/>
      <c r="P27" s="127"/>
      <c r="Q27" s="165">
        <f t="shared" si="4"/>
        <v>80.5</v>
      </c>
      <c r="R27" s="165">
        <f t="shared" si="5"/>
        <v>70</v>
      </c>
      <c r="S27" s="165">
        <f t="shared" si="8"/>
        <v>187</v>
      </c>
      <c r="T27">
        <f t="shared" si="9"/>
        <v>150.5</v>
      </c>
      <c r="U27" t="str">
        <f t="shared" si="10"/>
        <v>444</v>
      </c>
      <c r="W27" s="20">
        <f>IF(ISBLANK($C27),"",'Past Results'!$N$12-$S27)</f>
        <v>16</v>
      </c>
      <c r="X27" s="19">
        <f t="shared" si="11"/>
        <v>23</v>
      </c>
      <c r="Y27" s="44">
        <f>IF(ISBLANK($C27),$O$10/'Past Results'!$D$17,$W27/'Past Results'!$D$17)</f>
        <v>0.16</v>
      </c>
      <c r="Z27">
        <f t="shared" si="12"/>
        <v>25</v>
      </c>
      <c r="AC27" t="str">
        <f t="shared" si="6"/>
        <v/>
      </c>
      <c r="AD27" t="str">
        <f t="shared" ref="AD27:AM27" si="35">IF(AND($Y27&gt;=AC$3,$Y27&lt;AD$3),1,"")</f>
        <v/>
      </c>
      <c r="AE27" t="str">
        <f t="shared" si="35"/>
        <v/>
      </c>
      <c r="AF27">
        <f t="shared" si="35"/>
        <v>1</v>
      </c>
      <c r="AG27" t="str">
        <f t="shared" si="35"/>
        <v/>
      </c>
      <c r="AH27" t="str">
        <f t="shared" si="35"/>
        <v/>
      </c>
      <c r="AI27" t="str">
        <f t="shared" si="35"/>
        <v/>
      </c>
      <c r="AJ27" t="str">
        <f t="shared" si="35"/>
        <v/>
      </c>
      <c r="AK27" t="str">
        <f t="shared" si="35"/>
        <v/>
      </c>
      <c r="AL27" t="str">
        <f t="shared" si="35"/>
        <v/>
      </c>
      <c r="AM27" t="str">
        <f t="shared" si="35"/>
        <v/>
      </c>
      <c r="AO27" s="19"/>
      <c r="BH27" s="30"/>
    </row>
    <row r="28" spans="1:60" ht="23.25" x14ac:dyDescent="0.35">
      <c r="A28" s="149"/>
      <c r="B28" s="151">
        <f t="shared" si="15"/>
        <v>24</v>
      </c>
      <c r="C28" s="132">
        <v>0</v>
      </c>
      <c r="D28" s="132">
        <v>0</v>
      </c>
      <c r="E28" s="132">
        <v>0</v>
      </c>
      <c r="F28" s="68">
        <v>0</v>
      </c>
      <c r="G28" s="78">
        <f>IF(ISBLANK($C28),"",IF( ISBLANK($E28),"",VLOOKUP($C28,'Past Results'!$A$3:$J$8,2,0)+VLOOKUP($D28,'Past Results'!$A$3:$J$8,3,0)+VLOOKUP($E28,'Past Results'!$A$3:$J$8,4,0)+$F28))</f>
        <v>71.5</v>
      </c>
      <c r="H28" s="78">
        <f>IF(ISBLANK($C28),"",IF( ISBLANK($E28),"",VLOOKUP($C28,'Past Results'!$A$3:$J$8,5,0)+VLOOKUP($D28,'Past Results'!$A$3:$J$8,6,0)+VLOOKUP($E28,'Past Results'!$A$3:$J$8,7,0)-$F28))</f>
        <v>-7.5</v>
      </c>
      <c r="I28" s="78">
        <f>IF(ISBLANK($C28),"",IF( ISBLANK($E28),"",VLOOKUP($C28,'Past Results'!$A$3:$J$8,8,0)+VLOOKUP($D28,'Past Results'!$A$3:$J$8,9,0)+VLOOKUP($E28,'Past Results'!$A$3:$J$8,10,0)))</f>
        <v>39</v>
      </c>
      <c r="J28" s="78">
        <f t="shared" si="2"/>
        <v>64</v>
      </c>
      <c r="K28" s="78">
        <f t="shared" si="3"/>
        <v>103</v>
      </c>
      <c r="L28" s="127"/>
      <c r="M28" s="127"/>
      <c r="N28" s="127"/>
      <c r="O28" s="127"/>
      <c r="P28" s="127"/>
      <c r="Q28" s="165">
        <f t="shared" si="4"/>
        <v>71.5</v>
      </c>
      <c r="R28" s="165">
        <f t="shared" si="5"/>
        <v>-7.5</v>
      </c>
      <c r="S28" s="165">
        <f t="shared" si="8"/>
        <v>103</v>
      </c>
      <c r="T28">
        <f t="shared" si="9"/>
        <v>64</v>
      </c>
      <c r="U28" t="str">
        <f t="shared" si="10"/>
        <v>000</v>
      </c>
      <c r="W28" s="20">
        <f>IF(ISBLANK($C28),"",'Past Results'!$N$12-$S28)</f>
        <v>100</v>
      </c>
      <c r="X28" s="19">
        <f t="shared" si="11"/>
        <v>24</v>
      </c>
      <c r="Y28" s="44">
        <f>IF(ISBLANK($C28),$O$10/'Past Results'!$D$17,$W28/'Past Results'!$D$17)</f>
        <v>1</v>
      </c>
      <c r="Z28">
        <f t="shared" si="12"/>
        <v>0</v>
      </c>
      <c r="AC28" t="str">
        <f t="shared" si="6"/>
        <v/>
      </c>
      <c r="AD28" t="str">
        <f t="shared" ref="AD28:AM28" si="36">IF(AND($Y28&gt;=AC$3,$Y28&lt;AD$3),1,"")</f>
        <v/>
      </c>
      <c r="AE28" t="str">
        <f t="shared" si="36"/>
        <v/>
      </c>
      <c r="AF28" t="str">
        <f t="shared" si="36"/>
        <v/>
      </c>
      <c r="AG28" t="str">
        <f t="shared" si="36"/>
        <v/>
      </c>
      <c r="AH28" t="str">
        <f t="shared" si="36"/>
        <v/>
      </c>
      <c r="AI28" t="str">
        <f t="shared" si="36"/>
        <v/>
      </c>
      <c r="AJ28" t="str">
        <f t="shared" si="36"/>
        <v/>
      </c>
      <c r="AK28" t="str">
        <f t="shared" si="36"/>
        <v/>
      </c>
      <c r="AL28" t="str">
        <f t="shared" si="36"/>
        <v/>
      </c>
      <c r="AM28" t="str">
        <f t="shared" si="36"/>
        <v/>
      </c>
      <c r="AO28" s="19"/>
      <c r="BH28" s="30"/>
    </row>
    <row r="29" spans="1:60" ht="23.25" x14ac:dyDescent="0.35">
      <c r="A29" s="149"/>
      <c r="B29" s="152">
        <f t="shared" si="15"/>
        <v>25</v>
      </c>
      <c r="C29" s="131"/>
      <c r="D29" s="131"/>
      <c r="E29" s="131"/>
      <c r="F29" s="7"/>
      <c r="G29" s="77" t="str">
        <f>IF(ISBLANK($C29),"",IF( ISBLANK($E29),"",VLOOKUP($C29,'Past Results'!$A$3:$J$8,2,0)+VLOOKUP($D29,'Past Results'!$A$3:$J$8,3,0)+VLOOKUP($E29,'Past Results'!$A$3:$J$8,4,0)+$F29))</f>
        <v/>
      </c>
      <c r="H29" s="77" t="str">
        <f>IF(ISBLANK($C29),"",IF( ISBLANK($E29),"",VLOOKUP($C29,'Past Results'!$A$3:$J$8,5,0)+VLOOKUP($D29,'Past Results'!$A$3:$J$8,6,0)+VLOOKUP($E29,'Past Results'!$A$3:$J$8,7,0)-$F29))</f>
        <v/>
      </c>
      <c r="I29" s="77" t="str">
        <f>IF(ISBLANK($C29),"",IF( ISBLANK($E29),"",VLOOKUP($C29,'Past Results'!$A$3:$J$8,8,0)+VLOOKUP($D29,'Past Results'!$A$3:$J$8,9,0)+VLOOKUP($E29,'Past Results'!$A$3:$J$8,10,0)))</f>
        <v/>
      </c>
      <c r="J29" s="77" t="str">
        <f t="shared" si="2"/>
        <v/>
      </c>
      <c r="K29" s="77" t="str">
        <f t="shared" si="3"/>
        <v/>
      </c>
      <c r="L29" s="127"/>
      <c r="M29" s="127"/>
      <c r="N29" s="127"/>
      <c r="O29" s="127"/>
      <c r="P29" s="127"/>
      <c r="Q29" s="165">
        <f t="shared" si="4"/>
        <v>91.510416666666671</v>
      </c>
      <c r="R29" s="165">
        <f t="shared" si="5"/>
        <v>63.052083333333336</v>
      </c>
      <c r="S29" s="165" t="str">
        <f t="shared" si="8"/>
        <v/>
      </c>
      <c r="T29" t="str">
        <f t="shared" si="9"/>
        <v/>
      </c>
      <c r="U29" t="str">
        <f t="shared" si="10"/>
        <v/>
      </c>
      <c r="W29" s="20" t="str">
        <f>IF(ISBLANK($C29),"",'Past Results'!$N$12-$S29)</f>
        <v/>
      </c>
      <c r="X29" s="19">
        <f t="shared" si="11"/>
        <v>25</v>
      </c>
      <c r="Y29" s="44">
        <f>IF(ISBLANK($C29),$O$10/'Past Results'!$D$17,$W29/'Past Results'!$D$17)</f>
        <v>0.22708333333333333</v>
      </c>
      <c r="Z29">
        <f t="shared" si="12"/>
        <v>39.385416666666664</v>
      </c>
      <c r="AC29" t="str">
        <f t="shared" si="6"/>
        <v/>
      </c>
      <c r="AD29" t="str">
        <f t="shared" ref="AD29:AM29" si="37">IF(AND($Y29&gt;=AC$3,$Y29&lt;AD$3),1,"")</f>
        <v/>
      </c>
      <c r="AE29" t="str">
        <f t="shared" si="37"/>
        <v/>
      </c>
      <c r="AF29" t="str">
        <f t="shared" si="37"/>
        <v/>
      </c>
      <c r="AG29">
        <f t="shared" si="37"/>
        <v>1</v>
      </c>
      <c r="AH29" t="str">
        <f t="shared" si="37"/>
        <v/>
      </c>
      <c r="AI29" t="str">
        <f t="shared" si="37"/>
        <v/>
      </c>
      <c r="AJ29" t="str">
        <f t="shared" si="37"/>
        <v/>
      </c>
      <c r="AK29" t="str">
        <f t="shared" si="37"/>
        <v/>
      </c>
      <c r="AL29" t="str">
        <f t="shared" si="37"/>
        <v/>
      </c>
      <c r="AM29" t="str">
        <f t="shared" si="37"/>
        <v/>
      </c>
      <c r="AO29" s="19"/>
    </row>
    <row r="30" spans="1:60" ht="23.25" x14ac:dyDescent="0.35">
      <c r="A30" s="149"/>
      <c r="B30" s="151">
        <f t="shared" si="15"/>
        <v>26</v>
      </c>
      <c r="C30" s="132"/>
      <c r="D30" s="132"/>
      <c r="E30" s="132"/>
      <c r="F30" s="68"/>
      <c r="G30" s="78" t="str">
        <f>IF(ISBLANK($C30),"",IF( ISBLANK($E30),"",VLOOKUP($C30,'Past Results'!$A$3:$J$8,2,0)+VLOOKUP($D30,'Past Results'!$A$3:$J$8,3,0)+VLOOKUP($E30,'Past Results'!$A$3:$J$8,4,0)+$F30))</f>
        <v/>
      </c>
      <c r="H30" s="78" t="str">
        <f>IF(ISBLANK($C30),"",IF( ISBLANK($E30),"",VLOOKUP($C30,'Past Results'!$A$3:$J$8,5,0)+VLOOKUP($D30,'Past Results'!$A$3:$J$8,6,0)+VLOOKUP($E30,'Past Results'!$A$3:$J$8,7,0)-$F30))</f>
        <v/>
      </c>
      <c r="I30" s="78" t="str">
        <f>IF(ISBLANK($C30),"",IF( ISBLANK($E30),"",VLOOKUP($C30,'Past Results'!$A$3:$J$8,8,0)+VLOOKUP($D30,'Past Results'!$A$3:$J$8,9,0)+VLOOKUP($E30,'Past Results'!$A$3:$J$8,10,0)))</f>
        <v/>
      </c>
      <c r="J30" s="78" t="str">
        <f t="shared" si="2"/>
        <v/>
      </c>
      <c r="K30" s="78" t="str">
        <f t="shared" si="3"/>
        <v/>
      </c>
      <c r="L30" s="127"/>
      <c r="M30" s="127"/>
      <c r="N30" s="127"/>
      <c r="O30" s="127"/>
      <c r="P30" s="127"/>
      <c r="Q30" s="165">
        <f t="shared" si="4"/>
        <v>91.510416666666671</v>
      </c>
      <c r="R30" s="165">
        <f t="shared" si="5"/>
        <v>63.052083333333336</v>
      </c>
      <c r="S30" s="165" t="str">
        <f t="shared" si="8"/>
        <v/>
      </c>
      <c r="T30" t="str">
        <f t="shared" si="9"/>
        <v/>
      </c>
      <c r="U30" t="str">
        <f t="shared" si="10"/>
        <v/>
      </c>
      <c r="W30" s="20" t="str">
        <f>IF(ISBLANK($C30),"",'Past Results'!$N$12-$S30)</f>
        <v/>
      </c>
      <c r="X30" s="19">
        <f t="shared" si="11"/>
        <v>26</v>
      </c>
      <c r="Y30" s="44">
        <f>IF(ISBLANK($C30),$O$10/'Past Results'!$D$17,$W30/'Past Results'!$D$17)</f>
        <v>0.22708333333333333</v>
      </c>
      <c r="Z30">
        <f t="shared" si="12"/>
        <v>39.385416666666664</v>
      </c>
      <c r="AC30" t="str">
        <f t="shared" si="6"/>
        <v/>
      </c>
      <c r="AD30" t="str">
        <f t="shared" ref="AD30:AM30" si="38">IF(AND($Y30&gt;=AC$3,$Y30&lt;AD$3),1,"")</f>
        <v/>
      </c>
      <c r="AE30" t="str">
        <f t="shared" si="38"/>
        <v/>
      </c>
      <c r="AF30" t="str">
        <f t="shared" si="38"/>
        <v/>
      </c>
      <c r="AG30">
        <f t="shared" si="38"/>
        <v>1</v>
      </c>
      <c r="AH30" t="str">
        <f t="shared" si="38"/>
        <v/>
      </c>
      <c r="AI30" t="str">
        <f t="shared" si="38"/>
        <v/>
      </c>
      <c r="AJ30" t="str">
        <f t="shared" si="38"/>
        <v/>
      </c>
      <c r="AK30" t="str">
        <f t="shared" si="38"/>
        <v/>
      </c>
      <c r="AL30" t="str">
        <f t="shared" si="38"/>
        <v/>
      </c>
      <c r="AM30" t="str">
        <f t="shared" si="38"/>
        <v/>
      </c>
      <c r="AO30" s="19"/>
    </row>
    <row r="31" spans="1:60" ht="23.25" x14ac:dyDescent="0.35">
      <c r="A31" s="149"/>
      <c r="B31" s="152">
        <f t="shared" si="15"/>
        <v>27</v>
      </c>
      <c r="C31" s="131"/>
      <c r="D31" s="131"/>
      <c r="E31" s="131"/>
      <c r="F31" s="7"/>
      <c r="G31" s="77" t="str">
        <f>IF(ISBLANK($C31),"",IF( ISBLANK($E31),"",VLOOKUP($C31,'Past Results'!$A$3:$J$8,2,0)+VLOOKUP($D31,'Past Results'!$A$3:$J$8,3,0)+VLOOKUP($E31,'Past Results'!$A$3:$J$8,4,0)+$F31))</f>
        <v/>
      </c>
      <c r="H31" s="77" t="str">
        <f>IF(ISBLANK($C31),"",IF( ISBLANK($E31),"",VLOOKUP($C31,'Past Results'!$A$3:$J$8,5,0)+VLOOKUP($D31,'Past Results'!$A$3:$J$8,6,0)+VLOOKUP($E31,'Past Results'!$A$3:$J$8,7,0)-$F31))</f>
        <v/>
      </c>
      <c r="I31" s="77" t="str">
        <f>IF(ISBLANK($C31),"",IF( ISBLANK($E31),"",VLOOKUP($C31,'Past Results'!$A$3:$J$8,8,0)+VLOOKUP($D31,'Past Results'!$A$3:$J$8,9,0)+VLOOKUP($E31,'Past Results'!$A$3:$J$8,10,0)))</f>
        <v/>
      </c>
      <c r="J31" s="77" t="str">
        <f t="shared" si="2"/>
        <v/>
      </c>
      <c r="K31" s="77" t="str">
        <f t="shared" si="3"/>
        <v/>
      </c>
      <c r="L31" s="127"/>
      <c r="M31" s="127"/>
      <c r="N31" s="127"/>
      <c r="O31" s="127"/>
      <c r="P31" s="127"/>
      <c r="Q31" s="165">
        <f t="shared" si="4"/>
        <v>91.510416666666671</v>
      </c>
      <c r="R31" s="165">
        <f t="shared" si="5"/>
        <v>63.052083333333336</v>
      </c>
      <c r="S31" s="165" t="str">
        <f t="shared" si="8"/>
        <v/>
      </c>
      <c r="T31" t="str">
        <f t="shared" si="9"/>
        <v/>
      </c>
      <c r="U31" t="str">
        <f t="shared" si="10"/>
        <v/>
      </c>
      <c r="W31" s="20" t="str">
        <f>IF(ISBLANK($C31),"",'Past Results'!$N$12-$S31)</f>
        <v/>
      </c>
      <c r="X31" s="19">
        <f t="shared" si="11"/>
        <v>27</v>
      </c>
      <c r="Y31" s="44">
        <f>IF(ISBLANK($C31),$O$10/'Past Results'!$D$17,$W31/'Past Results'!$D$17)</f>
        <v>0.22708333333333333</v>
      </c>
      <c r="Z31">
        <f t="shared" si="12"/>
        <v>39.385416666666664</v>
      </c>
      <c r="AC31" t="str">
        <f t="shared" si="6"/>
        <v/>
      </c>
      <c r="AD31" t="str">
        <f t="shared" ref="AD31:AM31" si="39">IF(AND($Y31&gt;=AC$3,$Y31&lt;AD$3),1,"")</f>
        <v/>
      </c>
      <c r="AE31" t="str">
        <f t="shared" si="39"/>
        <v/>
      </c>
      <c r="AF31" t="str">
        <f t="shared" si="39"/>
        <v/>
      </c>
      <c r="AG31">
        <f t="shared" si="39"/>
        <v>1</v>
      </c>
      <c r="AH31" t="str">
        <f t="shared" si="39"/>
        <v/>
      </c>
      <c r="AI31" t="str">
        <f t="shared" si="39"/>
        <v/>
      </c>
      <c r="AJ31" t="str">
        <f t="shared" si="39"/>
        <v/>
      </c>
      <c r="AK31" t="str">
        <f t="shared" si="39"/>
        <v/>
      </c>
      <c r="AL31" t="str">
        <f t="shared" si="39"/>
        <v/>
      </c>
      <c r="AM31" t="str">
        <f t="shared" si="39"/>
        <v/>
      </c>
      <c r="AO31" s="19"/>
    </row>
    <row r="32" spans="1:60" ht="23.25" x14ac:dyDescent="0.35">
      <c r="A32" s="149"/>
      <c r="B32" s="151">
        <f t="shared" si="15"/>
        <v>28</v>
      </c>
      <c r="C32" s="132"/>
      <c r="D32" s="132"/>
      <c r="E32" s="132"/>
      <c r="F32" s="68"/>
      <c r="G32" s="78" t="str">
        <f>IF(ISBLANK($C32),"",IF( ISBLANK($E32),"",VLOOKUP($C32,'Past Results'!$A$3:$J$8,2,0)+VLOOKUP($D32,'Past Results'!$A$3:$J$8,3,0)+VLOOKUP($E32,'Past Results'!$A$3:$J$8,4,0)+$F32))</f>
        <v/>
      </c>
      <c r="H32" s="78" t="str">
        <f>IF(ISBLANK($C32),"",IF( ISBLANK($E32),"",VLOOKUP($C32,'Past Results'!$A$3:$J$8,5,0)+VLOOKUP($D32,'Past Results'!$A$3:$J$8,6,0)+VLOOKUP($E32,'Past Results'!$A$3:$J$8,7,0)-$F32))</f>
        <v/>
      </c>
      <c r="I32" s="78" t="str">
        <f>IF(ISBLANK($C32),"",IF( ISBLANK($E32),"",VLOOKUP($C32,'Past Results'!$A$3:$J$8,8,0)+VLOOKUP($D32,'Past Results'!$A$3:$J$8,9,0)+VLOOKUP($E32,'Past Results'!$A$3:$J$8,10,0)))</f>
        <v/>
      </c>
      <c r="J32" s="78" t="str">
        <f t="shared" si="2"/>
        <v/>
      </c>
      <c r="K32" s="78" t="str">
        <f t="shared" si="3"/>
        <v/>
      </c>
      <c r="L32" s="127"/>
      <c r="M32" s="127"/>
      <c r="N32" s="127"/>
      <c r="O32" s="127"/>
      <c r="P32" s="127"/>
      <c r="Q32" s="165">
        <f t="shared" si="4"/>
        <v>91.510416666666671</v>
      </c>
      <c r="R32" s="165">
        <f t="shared" si="5"/>
        <v>63.052083333333336</v>
      </c>
      <c r="S32" s="165" t="str">
        <f t="shared" si="8"/>
        <v/>
      </c>
      <c r="T32" t="str">
        <f t="shared" si="9"/>
        <v/>
      </c>
      <c r="U32" t="str">
        <f t="shared" si="10"/>
        <v/>
      </c>
      <c r="W32" s="20" t="str">
        <f>IF(ISBLANK($C32),"",'Past Results'!$N$12-$S32)</f>
        <v/>
      </c>
      <c r="X32" s="19">
        <f t="shared" si="11"/>
        <v>28</v>
      </c>
      <c r="Y32" s="44">
        <f>IF(ISBLANK($C32),$O$10/'Past Results'!$D$17,$W32/'Past Results'!$D$17)</f>
        <v>0.22708333333333333</v>
      </c>
      <c r="Z32">
        <f t="shared" si="12"/>
        <v>39.385416666666664</v>
      </c>
      <c r="AC32" t="str">
        <f t="shared" si="6"/>
        <v/>
      </c>
      <c r="AD32" t="str">
        <f t="shared" ref="AD32:AM32" si="40">IF(AND($Y32&gt;=AC$3,$Y32&lt;AD$3),1,"")</f>
        <v/>
      </c>
      <c r="AE32" t="str">
        <f t="shared" si="40"/>
        <v/>
      </c>
      <c r="AF32" t="str">
        <f t="shared" si="40"/>
        <v/>
      </c>
      <c r="AG32">
        <f t="shared" si="40"/>
        <v>1</v>
      </c>
      <c r="AH32" t="str">
        <f t="shared" si="40"/>
        <v/>
      </c>
      <c r="AI32" t="str">
        <f t="shared" si="40"/>
        <v/>
      </c>
      <c r="AJ32" t="str">
        <f t="shared" si="40"/>
        <v/>
      </c>
      <c r="AK32" t="str">
        <f t="shared" si="40"/>
        <v/>
      </c>
      <c r="AL32" t="str">
        <f t="shared" si="40"/>
        <v/>
      </c>
      <c r="AM32" t="str">
        <f t="shared" si="40"/>
        <v/>
      </c>
      <c r="AO32" s="19"/>
    </row>
    <row r="33" spans="1:41" ht="23.25" x14ac:dyDescent="0.35">
      <c r="A33" s="149"/>
      <c r="B33" s="152">
        <f t="shared" si="15"/>
        <v>29</v>
      </c>
      <c r="C33" s="131"/>
      <c r="D33" s="131"/>
      <c r="E33" s="131"/>
      <c r="F33" s="7"/>
      <c r="G33" s="77" t="str">
        <f>IF(ISBLANK($C33),"",IF( ISBLANK($E33),"",VLOOKUP($C33,'Past Results'!$A$3:$J$8,2,0)+VLOOKUP($D33,'Past Results'!$A$3:$J$8,3,0)+VLOOKUP($E33,'Past Results'!$A$3:$J$8,4,0)+$F33))</f>
        <v/>
      </c>
      <c r="H33" s="77" t="str">
        <f>IF(ISBLANK($C33),"",IF( ISBLANK($E33),"",VLOOKUP($C33,'Past Results'!$A$3:$J$8,5,0)+VLOOKUP($D33,'Past Results'!$A$3:$J$8,6,0)+VLOOKUP($E33,'Past Results'!$A$3:$J$8,7,0)-$F33))</f>
        <v/>
      </c>
      <c r="I33" s="77" t="str">
        <f>IF(ISBLANK($C33),"",IF( ISBLANK($E33),"",VLOOKUP($C33,'Past Results'!$A$3:$J$8,8,0)+VLOOKUP($D33,'Past Results'!$A$3:$J$8,9,0)+VLOOKUP($E33,'Past Results'!$A$3:$J$8,10,0)))</f>
        <v/>
      </c>
      <c r="J33" s="77" t="str">
        <f t="shared" si="2"/>
        <v/>
      </c>
      <c r="K33" s="77" t="str">
        <f t="shared" si="3"/>
        <v/>
      </c>
      <c r="L33" s="127"/>
      <c r="M33" s="127"/>
      <c r="N33" s="127"/>
      <c r="O33" s="127"/>
      <c r="P33" s="127"/>
      <c r="Q33" s="165">
        <f t="shared" si="4"/>
        <v>91.510416666666671</v>
      </c>
      <c r="R33" s="165">
        <f t="shared" si="5"/>
        <v>63.052083333333336</v>
      </c>
      <c r="S33" s="165" t="str">
        <f t="shared" si="8"/>
        <v/>
      </c>
      <c r="T33" t="str">
        <f t="shared" si="9"/>
        <v/>
      </c>
      <c r="U33" t="str">
        <f t="shared" si="10"/>
        <v/>
      </c>
      <c r="W33" s="20" t="str">
        <f>IF(ISBLANK($C33),"",'Past Results'!$N$12-$S33)</f>
        <v/>
      </c>
      <c r="X33" s="19">
        <f t="shared" si="11"/>
        <v>29</v>
      </c>
      <c r="Y33" s="44">
        <f>IF(ISBLANK($C33),$O$10/'Past Results'!$D$17,$W33/'Past Results'!$D$17)</f>
        <v>0.22708333333333333</v>
      </c>
      <c r="Z33">
        <f t="shared" si="12"/>
        <v>39.385416666666664</v>
      </c>
      <c r="AC33" t="str">
        <f t="shared" si="6"/>
        <v/>
      </c>
      <c r="AD33" t="str">
        <f t="shared" ref="AD33:AM33" si="41">IF(AND($Y33&gt;=AC$3,$Y33&lt;AD$3),1,"")</f>
        <v/>
      </c>
      <c r="AE33" t="str">
        <f t="shared" si="41"/>
        <v/>
      </c>
      <c r="AF33" t="str">
        <f t="shared" si="41"/>
        <v/>
      </c>
      <c r="AG33">
        <f t="shared" si="41"/>
        <v>1</v>
      </c>
      <c r="AH33" t="str">
        <f t="shared" si="41"/>
        <v/>
      </c>
      <c r="AI33" t="str">
        <f t="shared" si="41"/>
        <v/>
      </c>
      <c r="AJ33" t="str">
        <f t="shared" si="41"/>
        <v/>
      </c>
      <c r="AK33" t="str">
        <f t="shared" si="41"/>
        <v/>
      </c>
      <c r="AL33" t="str">
        <f t="shared" si="41"/>
        <v/>
      </c>
      <c r="AM33" t="str">
        <f t="shared" si="41"/>
        <v/>
      </c>
      <c r="AO33" s="19"/>
    </row>
    <row r="34" spans="1:41" ht="23.25" x14ac:dyDescent="0.35">
      <c r="A34" s="149"/>
      <c r="B34" s="151">
        <f t="shared" si="15"/>
        <v>30</v>
      </c>
      <c r="C34" s="132"/>
      <c r="D34" s="132"/>
      <c r="E34" s="132"/>
      <c r="F34" s="68"/>
      <c r="G34" s="78" t="str">
        <f>IF(ISBLANK($C34),"",IF( ISBLANK($E34),"",VLOOKUP($C34,'Past Results'!$A$3:$J$8,2,0)+VLOOKUP($D34,'Past Results'!$A$3:$J$8,3,0)+VLOOKUP($E34,'Past Results'!$A$3:$J$8,4,0)+$F34))</f>
        <v/>
      </c>
      <c r="H34" s="78" t="str">
        <f>IF(ISBLANK($C34),"",IF( ISBLANK($E34),"",VLOOKUP($C34,'Past Results'!$A$3:$J$8,5,0)+VLOOKUP($D34,'Past Results'!$A$3:$J$8,6,0)+VLOOKUP($E34,'Past Results'!$A$3:$J$8,7,0)-$F34))</f>
        <v/>
      </c>
      <c r="I34" s="78" t="str">
        <f>IF(ISBLANK($C34),"",IF( ISBLANK($E34),"",VLOOKUP($C34,'Past Results'!$A$3:$J$8,8,0)+VLOOKUP($D34,'Past Results'!$A$3:$J$8,9,0)+VLOOKUP($E34,'Past Results'!$A$3:$J$8,10,0)))</f>
        <v/>
      </c>
      <c r="J34" s="78" t="str">
        <f t="shared" si="2"/>
        <v/>
      </c>
      <c r="K34" s="78" t="str">
        <f t="shared" si="3"/>
        <v/>
      </c>
      <c r="L34" s="127"/>
      <c r="M34" s="127"/>
      <c r="N34" s="127"/>
      <c r="O34" s="127"/>
      <c r="P34" s="127"/>
      <c r="Q34" s="165">
        <f t="shared" si="4"/>
        <v>91.510416666666671</v>
      </c>
      <c r="R34" s="165">
        <f t="shared" si="5"/>
        <v>63.052083333333336</v>
      </c>
      <c r="S34" s="165" t="str">
        <f t="shared" si="8"/>
        <v/>
      </c>
      <c r="T34" t="str">
        <f t="shared" si="9"/>
        <v/>
      </c>
      <c r="U34" t="str">
        <f t="shared" si="10"/>
        <v/>
      </c>
      <c r="W34" s="20" t="str">
        <f>IF(ISBLANK($C34),"",'Past Results'!$N$12-$S34)</f>
        <v/>
      </c>
      <c r="X34" s="19">
        <f t="shared" si="11"/>
        <v>30</v>
      </c>
      <c r="Y34" s="44">
        <f>IF(ISBLANK($C34),$O$10/'Past Results'!$D$17,$W34/'Past Results'!$D$17)</f>
        <v>0.22708333333333333</v>
      </c>
      <c r="Z34">
        <f t="shared" si="12"/>
        <v>39.385416666666664</v>
      </c>
      <c r="AC34" t="str">
        <f t="shared" si="6"/>
        <v/>
      </c>
      <c r="AD34" t="str">
        <f t="shared" ref="AD34:AM34" si="42">IF(AND($Y34&gt;=AC$3,$Y34&lt;AD$3),1,"")</f>
        <v/>
      </c>
      <c r="AE34" t="str">
        <f t="shared" si="42"/>
        <v/>
      </c>
      <c r="AF34" t="str">
        <f t="shared" si="42"/>
        <v/>
      </c>
      <c r="AG34">
        <f t="shared" si="42"/>
        <v>1</v>
      </c>
      <c r="AH34" t="str">
        <f t="shared" si="42"/>
        <v/>
      </c>
      <c r="AI34" t="str">
        <f t="shared" si="42"/>
        <v/>
      </c>
      <c r="AJ34" t="str">
        <f t="shared" si="42"/>
        <v/>
      </c>
      <c r="AK34" t="str">
        <f t="shared" si="42"/>
        <v/>
      </c>
      <c r="AL34" t="str">
        <f t="shared" si="42"/>
        <v/>
      </c>
      <c r="AM34" t="str">
        <f t="shared" si="42"/>
        <v/>
      </c>
      <c r="AO34" s="19"/>
    </row>
    <row r="35" spans="1:41" ht="23.25" x14ac:dyDescent="0.35">
      <c r="A35" s="149"/>
      <c r="B35" s="152">
        <f t="shared" si="15"/>
        <v>31</v>
      </c>
      <c r="C35" s="131"/>
      <c r="D35" s="131"/>
      <c r="E35" s="131"/>
      <c r="F35" s="7"/>
      <c r="G35" s="77" t="str">
        <f>IF(ISBLANK($C35),"",IF( ISBLANK($E35),"",VLOOKUP($C35,'Past Results'!$A$3:$J$8,2,0)+VLOOKUP($D35,'Past Results'!$A$3:$J$8,3,0)+VLOOKUP($E35,'Past Results'!$A$3:$J$8,4,0)+$F35))</f>
        <v/>
      </c>
      <c r="H35" s="77" t="str">
        <f>IF(ISBLANK($C35),"",IF( ISBLANK($E35),"",VLOOKUP($C35,'Past Results'!$A$3:$J$8,5,0)+VLOOKUP($D35,'Past Results'!$A$3:$J$8,6,0)+VLOOKUP($E35,'Past Results'!$A$3:$J$8,7,0)-$F35))</f>
        <v/>
      </c>
      <c r="I35" s="77" t="str">
        <f>IF(ISBLANK($C35),"",IF( ISBLANK($E35),"",VLOOKUP($C35,'Past Results'!$A$3:$J$8,8,0)+VLOOKUP($D35,'Past Results'!$A$3:$J$8,9,0)+VLOOKUP($E35,'Past Results'!$A$3:$J$8,10,0)))</f>
        <v/>
      </c>
      <c r="J35" s="77" t="str">
        <f t="shared" si="2"/>
        <v/>
      </c>
      <c r="K35" s="77" t="str">
        <f t="shared" si="3"/>
        <v/>
      </c>
      <c r="L35" s="127"/>
      <c r="M35" s="127"/>
      <c r="N35" s="127"/>
      <c r="O35" s="127"/>
      <c r="P35" s="127"/>
      <c r="Q35" s="165">
        <f t="shared" si="4"/>
        <v>91.510416666666671</v>
      </c>
      <c r="R35" s="165">
        <f t="shared" si="5"/>
        <v>63.052083333333336</v>
      </c>
      <c r="S35" s="165" t="str">
        <f t="shared" si="8"/>
        <v/>
      </c>
      <c r="T35" t="str">
        <f t="shared" si="9"/>
        <v/>
      </c>
      <c r="U35" t="str">
        <f t="shared" si="10"/>
        <v/>
      </c>
      <c r="W35" s="20" t="str">
        <f>IF(ISBLANK($C35),"",'Past Results'!$N$12-$S35)</f>
        <v/>
      </c>
      <c r="X35" s="19">
        <f t="shared" si="11"/>
        <v>31</v>
      </c>
      <c r="Y35" s="44">
        <f>IF(ISBLANK($C35),$O$10/'Past Results'!$D$17,$W35/'Past Results'!$D$17)</f>
        <v>0.22708333333333333</v>
      </c>
      <c r="Z35">
        <f t="shared" si="12"/>
        <v>39.385416666666664</v>
      </c>
      <c r="AC35" t="str">
        <f t="shared" si="6"/>
        <v/>
      </c>
      <c r="AD35" t="str">
        <f t="shared" ref="AD35:AM35" si="43">IF(AND($Y35&gt;=AC$3,$Y35&lt;AD$3),1,"")</f>
        <v/>
      </c>
      <c r="AE35" t="str">
        <f t="shared" si="43"/>
        <v/>
      </c>
      <c r="AF35" t="str">
        <f t="shared" si="43"/>
        <v/>
      </c>
      <c r="AG35">
        <f t="shared" si="43"/>
        <v>1</v>
      </c>
      <c r="AH35" t="str">
        <f t="shared" si="43"/>
        <v/>
      </c>
      <c r="AI35" t="str">
        <f t="shared" si="43"/>
        <v/>
      </c>
      <c r="AJ35" t="str">
        <f t="shared" si="43"/>
        <v/>
      </c>
      <c r="AK35" t="str">
        <f t="shared" si="43"/>
        <v/>
      </c>
      <c r="AL35" t="str">
        <f t="shared" si="43"/>
        <v/>
      </c>
      <c r="AM35" t="str">
        <f t="shared" si="43"/>
        <v/>
      </c>
      <c r="AO35" s="19"/>
    </row>
    <row r="36" spans="1:41" ht="23.25" x14ac:dyDescent="0.35">
      <c r="A36" s="149"/>
      <c r="B36" s="151">
        <f t="shared" si="15"/>
        <v>32</v>
      </c>
      <c r="C36" s="132"/>
      <c r="D36" s="132"/>
      <c r="E36" s="132"/>
      <c r="F36" s="68"/>
      <c r="G36" s="78" t="str">
        <f>IF(ISBLANK($C36),"",IF( ISBLANK($E36),"",VLOOKUP($C36,'Past Results'!$A$3:$J$8,2,0)+VLOOKUP($D36,'Past Results'!$A$3:$J$8,3,0)+VLOOKUP($E36,'Past Results'!$A$3:$J$8,4,0)+$F36))</f>
        <v/>
      </c>
      <c r="H36" s="78" t="str">
        <f>IF(ISBLANK($C36),"",IF( ISBLANK($E36),"",VLOOKUP($C36,'Past Results'!$A$3:$J$8,5,0)+VLOOKUP($D36,'Past Results'!$A$3:$J$8,6,0)+VLOOKUP($E36,'Past Results'!$A$3:$J$8,7,0)-$F36))</f>
        <v/>
      </c>
      <c r="I36" s="78" t="str">
        <f>IF(ISBLANK($C36),"",IF( ISBLANK($E36),"",VLOOKUP($C36,'Past Results'!$A$3:$J$8,8,0)+VLOOKUP($D36,'Past Results'!$A$3:$J$8,9,0)+VLOOKUP($E36,'Past Results'!$A$3:$J$8,10,0)))</f>
        <v/>
      </c>
      <c r="J36" s="78" t="str">
        <f t="shared" si="2"/>
        <v/>
      </c>
      <c r="K36" s="78" t="str">
        <f t="shared" si="3"/>
        <v/>
      </c>
      <c r="L36" s="127"/>
      <c r="M36" s="127"/>
      <c r="N36" s="127"/>
      <c r="O36" s="127"/>
      <c r="P36" s="127"/>
      <c r="Q36" s="165">
        <f t="shared" si="4"/>
        <v>91.510416666666671</v>
      </c>
      <c r="R36" s="165">
        <f t="shared" si="5"/>
        <v>63.052083333333336</v>
      </c>
      <c r="S36" s="165" t="str">
        <f t="shared" si="8"/>
        <v/>
      </c>
      <c r="T36" t="str">
        <f t="shared" si="9"/>
        <v/>
      </c>
      <c r="U36" t="str">
        <f t="shared" si="10"/>
        <v/>
      </c>
      <c r="W36" s="20" t="str">
        <f>IF(ISBLANK($C36),"",'Past Results'!$N$12-$S36)</f>
        <v/>
      </c>
      <c r="X36" s="19">
        <f t="shared" si="11"/>
        <v>32</v>
      </c>
      <c r="Y36" s="44">
        <f>IF(ISBLANK($C36),$O$10/'Past Results'!$D$17,$W36/'Past Results'!$D$17)</f>
        <v>0.22708333333333333</v>
      </c>
      <c r="Z36">
        <f t="shared" si="12"/>
        <v>39.385416666666664</v>
      </c>
      <c r="AC36" t="str">
        <f t="shared" si="6"/>
        <v/>
      </c>
      <c r="AD36" t="str">
        <f t="shared" ref="AD36:AM36" si="44">IF(AND($Y36&gt;=AC$3,$Y36&lt;AD$3),1,"")</f>
        <v/>
      </c>
      <c r="AE36" t="str">
        <f t="shared" si="44"/>
        <v/>
      </c>
      <c r="AF36" t="str">
        <f t="shared" si="44"/>
        <v/>
      </c>
      <c r="AG36">
        <f t="shared" si="44"/>
        <v>1</v>
      </c>
      <c r="AH36" t="str">
        <f t="shared" si="44"/>
        <v/>
      </c>
      <c r="AI36" t="str">
        <f t="shared" si="44"/>
        <v/>
      </c>
      <c r="AJ36" t="str">
        <f t="shared" si="44"/>
        <v/>
      </c>
      <c r="AK36" t="str">
        <f t="shared" si="44"/>
        <v/>
      </c>
      <c r="AL36" t="str">
        <f t="shared" si="44"/>
        <v/>
      </c>
      <c r="AM36" t="str">
        <f t="shared" si="44"/>
        <v/>
      </c>
      <c r="AO36" s="19"/>
    </row>
    <row r="37" spans="1:41" ht="23.25" x14ac:dyDescent="0.35">
      <c r="A37" s="149"/>
      <c r="B37" s="152">
        <f t="shared" si="15"/>
        <v>33</v>
      </c>
      <c r="C37" s="131"/>
      <c r="D37" s="131"/>
      <c r="E37" s="131"/>
      <c r="F37" s="7"/>
      <c r="G37" s="77" t="str">
        <f>IF(ISBLANK($C37),"",IF( ISBLANK($E37),"",VLOOKUP($C37,'Past Results'!$A$3:$J$8,2,0)+VLOOKUP($D37,'Past Results'!$A$3:$J$8,3,0)+VLOOKUP($E37,'Past Results'!$A$3:$J$8,4,0)+$F37))</f>
        <v/>
      </c>
      <c r="H37" s="77" t="str">
        <f>IF(ISBLANK($C37),"",IF( ISBLANK($E37),"",VLOOKUP($C37,'Past Results'!$A$3:$J$8,5,0)+VLOOKUP($D37,'Past Results'!$A$3:$J$8,6,0)+VLOOKUP($E37,'Past Results'!$A$3:$J$8,7,0)-$F37))</f>
        <v/>
      </c>
      <c r="I37" s="77" t="str">
        <f>IF(ISBLANK($C37),"",IF( ISBLANK($E37),"",VLOOKUP($C37,'Past Results'!$A$3:$J$8,8,0)+VLOOKUP($D37,'Past Results'!$A$3:$J$8,9,0)+VLOOKUP($E37,'Past Results'!$A$3:$J$8,10,0)))</f>
        <v/>
      </c>
      <c r="J37" s="77" t="str">
        <f t="shared" ref="J37:J68" si="45">IF(ISBLANK($E37),"",$G37+$H37)</f>
        <v/>
      </c>
      <c r="K37" s="77" t="str">
        <f t="shared" ref="K37:K68" si="46">IF(ISBLANK($E37),"",$G37+$H37+$I37)</f>
        <v/>
      </c>
      <c r="L37" s="127"/>
      <c r="M37" s="127"/>
      <c r="N37" s="127"/>
      <c r="O37" s="127"/>
      <c r="P37" s="127"/>
      <c r="Q37" s="165">
        <f t="shared" ref="Q37:Q68" si="47">IF(ISBLANK(E37),Q$3,G37)</f>
        <v>91.510416666666671</v>
      </c>
      <c r="R37" s="165">
        <f t="shared" ref="R37:R68" si="48">IF(ISBLANK(E37),R$3,H37)</f>
        <v>63.052083333333336</v>
      </c>
      <c r="S37" s="165" t="str">
        <f t="shared" si="8"/>
        <v/>
      </c>
      <c r="T37" t="str">
        <f t="shared" si="9"/>
        <v/>
      </c>
      <c r="U37" t="str">
        <f t="shared" si="10"/>
        <v/>
      </c>
      <c r="W37" s="20" t="str">
        <f>IF(ISBLANK($C37),"",'Past Results'!$N$12-$S37)</f>
        <v/>
      </c>
      <c r="X37" s="19">
        <f t="shared" si="11"/>
        <v>33</v>
      </c>
      <c r="Y37" s="44">
        <f>IF(ISBLANK($C37),$O$10/'Past Results'!$D$17,$W37/'Past Results'!$D$17)</f>
        <v>0.22708333333333333</v>
      </c>
      <c r="Z37">
        <f t="shared" si="12"/>
        <v>39.385416666666664</v>
      </c>
      <c r="AC37" t="str">
        <f t="shared" ref="AC37:AC68" si="49">IF($Y37&lt;AC$3,1,"")</f>
        <v/>
      </c>
      <c r="AD37" t="str">
        <f t="shared" ref="AD37:AM37" si="50">IF(AND($Y37&gt;=AC$3,$Y37&lt;AD$3),1,"")</f>
        <v/>
      </c>
      <c r="AE37" t="str">
        <f t="shared" si="50"/>
        <v/>
      </c>
      <c r="AF37" t="str">
        <f t="shared" si="50"/>
        <v/>
      </c>
      <c r="AG37">
        <f t="shared" si="50"/>
        <v>1</v>
      </c>
      <c r="AH37" t="str">
        <f t="shared" si="50"/>
        <v/>
      </c>
      <c r="AI37" t="str">
        <f t="shared" si="50"/>
        <v/>
      </c>
      <c r="AJ37" t="str">
        <f t="shared" si="50"/>
        <v/>
      </c>
      <c r="AK37" t="str">
        <f t="shared" si="50"/>
        <v/>
      </c>
      <c r="AL37" t="str">
        <f t="shared" si="50"/>
        <v/>
      </c>
      <c r="AM37" t="str">
        <f t="shared" si="50"/>
        <v/>
      </c>
      <c r="AO37" s="19"/>
    </row>
    <row r="38" spans="1:41" ht="23.25" x14ac:dyDescent="0.35">
      <c r="A38" s="149"/>
      <c r="B38" s="151">
        <f t="shared" si="15"/>
        <v>34</v>
      </c>
      <c r="C38" s="132"/>
      <c r="D38" s="132"/>
      <c r="E38" s="132"/>
      <c r="F38" s="68"/>
      <c r="G38" s="78" t="str">
        <f>IF(ISBLANK($C38),"",IF( ISBLANK($E38),"",VLOOKUP($C38,'Past Results'!$A$3:$J$8,2,0)+VLOOKUP($D38,'Past Results'!$A$3:$J$8,3,0)+VLOOKUP($E38,'Past Results'!$A$3:$J$8,4,0)+$F38))</f>
        <v/>
      </c>
      <c r="H38" s="78" t="str">
        <f>IF(ISBLANK($C38),"",IF( ISBLANK($E38),"",VLOOKUP($C38,'Past Results'!$A$3:$J$8,5,0)+VLOOKUP($D38,'Past Results'!$A$3:$J$8,6,0)+VLOOKUP($E38,'Past Results'!$A$3:$J$8,7,0)-$F38))</f>
        <v/>
      </c>
      <c r="I38" s="78" t="str">
        <f>IF(ISBLANK($C38),"",IF( ISBLANK($E38),"",VLOOKUP($C38,'Past Results'!$A$3:$J$8,8,0)+VLOOKUP($D38,'Past Results'!$A$3:$J$8,9,0)+VLOOKUP($E38,'Past Results'!$A$3:$J$8,10,0)))</f>
        <v/>
      </c>
      <c r="J38" s="78" t="str">
        <f t="shared" si="45"/>
        <v/>
      </c>
      <c r="K38" s="78" t="str">
        <f t="shared" si="46"/>
        <v/>
      </c>
      <c r="L38" s="127"/>
      <c r="M38" s="127"/>
      <c r="N38" s="127"/>
      <c r="O38" s="127"/>
      <c r="P38" s="127"/>
      <c r="Q38" s="165">
        <f t="shared" si="47"/>
        <v>91.510416666666671</v>
      </c>
      <c r="R38" s="165">
        <f t="shared" si="48"/>
        <v>63.052083333333336</v>
      </c>
      <c r="S38" s="165" t="str">
        <f t="shared" si="8"/>
        <v/>
      </c>
      <c r="T38" t="str">
        <f t="shared" si="9"/>
        <v/>
      </c>
      <c r="U38" t="str">
        <f t="shared" si="10"/>
        <v/>
      </c>
      <c r="W38" s="20" t="str">
        <f>IF(ISBLANK($C38),"",'Past Results'!$N$12-$S38)</f>
        <v/>
      </c>
      <c r="X38" s="19">
        <f t="shared" si="11"/>
        <v>34</v>
      </c>
      <c r="Y38" s="44">
        <f>IF(ISBLANK($C38),$O$10/'Past Results'!$D$17,$W38/'Past Results'!$D$17)</f>
        <v>0.22708333333333333</v>
      </c>
      <c r="Z38">
        <f t="shared" si="12"/>
        <v>39.385416666666664</v>
      </c>
      <c r="AC38" t="str">
        <f t="shared" si="49"/>
        <v/>
      </c>
      <c r="AD38" t="str">
        <f t="shared" ref="AD38:AM38" si="51">IF(AND($Y38&gt;=AC$3,$Y38&lt;AD$3),1,"")</f>
        <v/>
      </c>
      <c r="AE38" t="str">
        <f t="shared" si="51"/>
        <v/>
      </c>
      <c r="AF38" t="str">
        <f t="shared" si="51"/>
        <v/>
      </c>
      <c r="AG38">
        <f t="shared" si="51"/>
        <v>1</v>
      </c>
      <c r="AH38" t="str">
        <f t="shared" si="51"/>
        <v/>
      </c>
      <c r="AI38" t="str">
        <f t="shared" si="51"/>
        <v/>
      </c>
      <c r="AJ38" t="str">
        <f t="shared" si="51"/>
        <v/>
      </c>
      <c r="AK38" t="str">
        <f t="shared" si="51"/>
        <v/>
      </c>
      <c r="AL38" t="str">
        <f t="shared" si="51"/>
        <v/>
      </c>
      <c r="AM38" t="str">
        <f t="shared" si="51"/>
        <v/>
      </c>
      <c r="AO38" s="19"/>
    </row>
    <row r="39" spans="1:41" ht="23.25" x14ac:dyDescent="0.35">
      <c r="A39" s="149"/>
      <c r="B39" s="152">
        <f t="shared" si="15"/>
        <v>35</v>
      </c>
      <c r="C39" s="131"/>
      <c r="D39" s="131"/>
      <c r="E39" s="131"/>
      <c r="F39" s="7"/>
      <c r="G39" s="77" t="str">
        <f>IF(ISBLANK($C39),"",IF( ISBLANK($E39),"",VLOOKUP($C39,'Past Results'!$A$3:$J$8,2,0)+VLOOKUP($D39,'Past Results'!$A$3:$J$8,3,0)+VLOOKUP($E39,'Past Results'!$A$3:$J$8,4,0)+$F39))</f>
        <v/>
      </c>
      <c r="H39" s="77" t="str">
        <f>IF(ISBLANK($C39),"",IF( ISBLANK($E39),"",VLOOKUP($C39,'Past Results'!$A$3:$J$8,5,0)+VLOOKUP($D39,'Past Results'!$A$3:$J$8,6,0)+VLOOKUP($E39,'Past Results'!$A$3:$J$8,7,0)-$F39))</f>
        <v/>
      </c>
      <c r="I39" s="77" t="str">
        <f>IF(ISBLANK($C39),"",IF( ISBLANK($E39),"",VLOOKUP($C39,'Past Results'!$A$3:$J$8,8,0)+VLOOKUP($D39,'Past Results'!$A$3:$J$8,9,0)+VLOOKUP($E39,'Past Results'!$A$3:$J$8,10,0)))</f>
        <v/>
      </c>
      <c r="J39" s="77" t="str">
        <f t="shared" si="45"/>
        <v/>
      </c>
      <c r="K39" s="77" t="str">
        <f t="shared" si="46"/>
        <v/>
      </c>
      <c r="L39" s="127"/>
      <c r="M39" s="127"/>
      <c r="N39" s="127"/>
      <c r="O39" s="127"/>
      <c r="P39" s="127"/>
      <c r="Q39" s="165">
        <f t="shared" si="47"/>
        <v>91.510416666666671</v>
      </c>
      <c r="R39" s="165">
        <f t="shared" si="48"/>
        <v>63.052083333333336</v>
      </c>
      <c r="S39" s="165" t="str">
        <f t="shared" si="8"/>
        <v/>
      </c>
      <c r="T39" t="str">
        <f t="shared" si="9"/>
        <v/>
      </c>
      <c r="U39" t="str">
        <f t="shared" si="10"/>
        <v/>
      </c>
      <c r="W39" s="20" t="str">
        <f>IF(ISBLANK($C39),"",'Past Results'!$N$12-$S39)</f>
        <v/>
      </c>
      <c r="X39" s="19">
        <f t="shared" si="11"/>
        <v>35</v>
      </c>
      <c r="Y39" s="44">
        <f>IF(ISBLANK($C39),$O$10/'Past Results'!$D$17,$W39/'Past Results'!$D$17)</f>
        <v>0.22708333333333333</v>
      </c>
      <c r="Z39">
        <f t="shared" si="12"/>
        <v>39.385416666666664</v>
      </c>
      <c r="AC39" t="str">
        <f t="shared" si="49"/>
        <v/>
      </c>
      <c r="AD39" t="str">
        <f t="shared" ref="AD39:AM39" si="52">IF(AND($Y39&gt;=AC$3,$Y39&lt;AD$3),1,"")</f>
        <v/>
      </c>
      <c r="AE39" t="str">
        <f t="shared" si="52"/>
        <v/>
      </c>
      <c r="AF39" t="str">
        <f t="shared" si="52"/>
        <v/>
      </c>
      <c r="AG39">
        <f t="shared" si="52"/>
        <v>1</v>
      </c>
      <c r="AH39" t="str">
        <f t="shared" si="52"/>
        <v/>
      </c>
      <c r="AI39" t="str">
        <f t="shared" si="52"/>
        <v/>
      </c>
      <c r="AJ39" t="str">
        <f t="shared" si="52"/>
        <v/>
      </c>
      <c r="AK39" t="str">
        <f t="shared" si="52"/>
        <v/>
      </c>
      <c r="AL39" t="str">
        <f t="shared" si="52"/>
        <v/>
      </c>
      <c r="AM39" t="str">
        <f t="shared" si="52"/>
        <v/>
      </c>
      <c r="AO39" s="19"/>
    </row>
    <row r="40" spans="1:41" ht="23.25" x14ac:dyDescent="0.35">
      <c r="A40" s="149"/>
      <c r="B40" s="151">
        <f>+B39+1</f>
        <v>36</v>
      </c>
      <c r="C40" s="132"/>
      <c r="D40" s="132"/>
      <c r="E40" s="132"/>
      <c r="F40" s="68"/>
      <c r="G40" s="78" t="str">
        <f>IF(ISBLANK($C40),"",IF( ISBLANK($E40),"",VLOOKUP($C40,'Past Results'!$A$3:$J$8,2,0)+VLOOKUP($D40,'Past Results'!$A$3:$J$8,3,0)+VLOOKUP($E40,'Past Results'!$A$3:$J$8,4,0)+$F40))</f>
        <v/>
      </c>
      <c r="H40" s="78" t="str">
        <f>IF(ISBLANK($C40),"",IF( ISBLANK($E40),"",VLOOKUP($C40,'Past Results'!$A$3:$J$8,5,0)+VLOOKUP($D40,'Past Results'!$A$3:$J$8,6,0)+VLOOKUP($E40,'Past Results'!$A$3:$J$8,7,0)-$F40))</f>
        <v/>
      </c>
      <c r="I40" s="78" t="str">
        <f>IF(ISBLANK($C40),"",IF( ISBLANK($E40),"",VLOOKUP($C40,'Past Results'!$A$3:$J$8,8,0)+VLOOKUP($D40,'Past Results'!$A$3:$J$8,9,0)+VLOOKUP($E40,'Past Results'!$A$3:$J$8,10,0)))</f>
        <v/>
      </c>
      <c r="J40" s="78" t="str">
        <f t="shared" si="45"/>
        <v/>
      </c>
      <c r="K40" s="78" t="str">
        <f t="shared" si="46"/>
        <v/>
      </c>
      <c r="L40" s="127"/>
      <c r="M40" s="127"/>
      <c r="N40" s="127"/>
      <c r="O40" s="127"/>
      <c r="P40" s="127"/>
      <c r="Q40" s="165">
        <f t="shared" si="47"/>
        <v>91.510416666666671</v>
      </c>
      <c r="R40" s="165">
        <f t="shared" si="48"/>
        <v>63.052083333333336</v>
      </c>
      <c r="S40" s="165" t="str">
        <f t="shared" si="8"/>
        <v/>
      </c>
      <c r="T40" t="str">
        <f t="shared" si="9"/>
        <v/>
      </c>
      <c r="U40" t="str">
        <f t="shared" si="10"/>
        <v/>
      </c>
      <c r="W40" s="20" t="str">
        <f>IF(ISBLANK($C40),"",'Past Results'!$N$12-$S40)</f>
        <v/>
      </c>
      <c r="X40" s="19">
        <f t="shared" si="11"/>
        <v>36</v>
      </c>
      <c r="Y40" s="44">
        <f>IF(ISBLANK($C40),$O$10/'Past Results'!$D$17,$W40/'Past Results'!$D$17)</f>
        <v>0.22708333333333333</v>
      </c>
      <c r="Z40">
        <f t="shared" si="12"/>
        <v>39.385416666666664</v>
      </c>
      <c r="AC40" t="str">
        <f t="shared" si="49"/>
        <v/>
      </c>
      <c r="AD40" t="str">
        <f t="shared" ref="AD40:AM40" si="53">IF(AND($Y40&gt;=AC$3,$Y40&lt;AD$3),1,"")</f>
        <v/>
      </c>
      <c r="AE40" t="str">
        <f t="shared" si="53"/>
        <v/>
      </c>
      <c r="AF40" t="str">
        <f t="shared" si="53"/>
        <v/>
      </c>
      <c r="AG40">
        <f t="shared" si="53"/>
        <v>1</v>
      </c>
      <c r="AH40" t="str">
        <f t="shared" si="53"/>
        <v/>
      </c>
      <c r="AI40" t="str">
        <f t="shared" si="53"/>
        <v/>
      </c>
      <c r="AJ40" t="str">
        <f t="shared" si="53"/>
        <v/>
      </c>
      <c r="AK40" t="str">
        <f t="shared" si="53"/>
        <v/>
      </c>
      <c r="AL40" t="str">
        <f t="shared" si="53"/>
        <v/>
      </c>
      <c r="AM40" t="str">
        <f t="shared" si="53"/>
        <v/>
      </c>
      <c r="AO40" s="19"/>
    </row>
    <row r="41" spans="1:41" ht="23.25" x14ac:dyDescent="0.35">
      <c r="A41" s="149"/>
      <c r="B41" s="152">
        <f>+B40+1</f>
        <v>37</v>
      </c>
      <c r="C41" s="131"/>
      <c r="D41" s="131"/>
      <c r="E41" s="131"/>
      <c r="F41" s="7"/>
      <c r="G41" s="77" t="str">
        <f>IF(ISBLANK($C41),"",IF( ISBLANK($E41),"",VLOOKUP($C41,'Past Results'!$A$3:$J$8,2,0)+VLOOKUP($D41,'Past Results'!$A$3:$J$8,3,0)+VLOOKUP($E41,'Past Results'!$A$3:$J$8,4,0)+$F41))</f>
        <v/>
      </c>
      <c r="H41" s="77" t="str">
        <f>IF(ISBLANK($C41),"",IF( ISBLANK($E41),"",VLOOKUP($C41,'Past Results'!$A$3:$J$8,5,0)+VLOOKUP($D41,'Past Results'!$A$3:$J$8,6,0)+VLOOKUP($E41,'Past Results'!$A$3:$J$8,7,0)-$F41))</f>
        <v/>
      </c>
      <c r="I41" s="77" t="str">
        <f>IF(ISBLANK($C41),"",IF( ISBLANK($E41),"",VLOOKUP($C41,'Past Results'!$A$3:$J$8,8,0)+VLOOKUP($D41,'Past Results'!$A$3:$J$8,9,0)+VLOOKUP($E41,'Past Results'!$A$3:$J$8,10,0)))</f>
        <v/>
      </c>
      <c r="J41" s="77" t="str">
        <f t="shared" si="45"/>
        <v/>
      </c>
      <c r="K41" s="77" t="str">
        <f t="shared" si="46"/>
        <v/>
      </c>
      <c r="L41" s="127"/>
      <c r="M41" s="127"/>
      <c r="N41" s="127"/>
      <c r="O41" s="127"/>
      <c r="P41" s="127"/>
      <c r="Q41" s="165">
        <f t="shared" si="47"/>
        <v>91.510416666666671</v>
      </c>
      <c r="R41" s="165">
        <f t="shared" si="48"/>
        <v>63.052083333333336</v>
      </c>
      <c r="S41" s="165" t="str">
        <f t="shared" si="8"/>
        <v/>
      </c>
      <c r="T41" t="str">
        <f t="shared" si="9"/>
        <v/>
      </c>
      <c r="U41" t="str">
        <f t="shared" si="10"/>
        <v/>
      </c>
      <c r="W41" s="20" t="str">
        <f>IF(ISBLANK($C41),"",'Past Results'!$N$12-$S41)</f>
        <v/>
      </c>
      <c r="X41" s="19">
        <f t="shared" si="11"/>
        <v>37</v>
      </c>
      <c r="Y41" s="44">
        <f>IF(ISBLANK($C41),$O$10/'Past Results'!$D$17,$W41/'Past Results'!$D$17)</f>
        <v>0.22708333333333333</v>
      </c>
      <c r="Z41">
        <f t="shared" si="12"/>
        <v>39.385416666666664</v>
      </c>
      <c r="AC41" t="str">
        <f t="shared" si="49"/>
        <v/>
      </c>
      <c r="AD41" t="str">
        <f t="shared" ref="AD41:AM41" si="54">IF(AND($Y41&gt;=AC$3,$Y41&lt;AD$3),1,"")</f>
        <v/>
      </c>
      <c r="AE41" t="str">
        <f t="shared" si="54"/>
        <v/>
      </c>
      <c r="AF41" t="str">
        <f t="shared" si="54"/>
        <v/>
      </c>
      <c r="AG41">
        <f t="shared" si="54"/>
        <v>1</v>
      </c>
      <c r="AH41" t="str">
        <f t="shared" si="54"/>
        <v/>
      </c>
      <c r="AI41" t="str">
        <f t="shared" si="54"/>
        <v/>
      </c>
      <c r="AJ41" t="str">
        <f t="shared" si="54"/>
        <v/>
      </c>
      <c r="AK41" t="str">
        <f t="shared" si="54"/>
        <v/>
      </c>
      <c r="AL41" t="str">
        <f t="shared" si="54"/>
        <v/>
      </c>
      <c r="AM41" t="str">
        <f t="shared" si="54"/>
        <v/>
      </c>
      <c r="AO41" s="19"/>
    </row>
    <row r="42" spans="1:41" ht="23.25" x14ac:dyDescent="0.35">
      <c r="A42" s="149"/>
      <c r="B42" s="152">
        <f t="shared" ref="B42:B80" si="55">+B41+1</f>
        <v>38</v>
      </c>
      <c r="C42" s="132"/>
      <c r="D42" s="132"/>
      <c r="E42" s="132"/>
      <c r="F42" s="68"/>
      <c r="G42" s="78" t="str">
        <f>IF(ISBLANK($C42),"",IF( ISBLANK($E42),"",VLOOKUP($C42,'Past Results'!$A$3:$J$8,2,0)+VLOOKUP($D42,'Past Results'!$A$3:$J$8,3,0)+VLOOKUP($E42,'Past Results'!$A$3:$J$8,4,0)+$F42))</f>
        <v/>
      </c>
      <c r="H42" s="78" t="str">
        <f>IF(ISBLANK($C42),"",IF( ISBLANK($E42),"",VLOOKUP($C42,'Past Results'!$A$3:$J$8,5,0)+VLOOKUP($D42,'Past Results'!$A$3:$J$8,6,0)+VLOOKUP($E42,'Past Results'!$A$3:$J$8,7,0)-$F42))</f>
        <v/>
      </c>
      <c r="I42" s="78" t="str">
        <f>IF(ISBLANK($C42),"",IF( ISBLANK($E42),"",VLOOKUP($C42,'Past Results'!$A$3:$J$8,8,0)+VLOOKUP($D42,'Past Results'!$A$3:$J$8,9,0)+VLOOKUP($E42,'Past Results'!$A$3:$J$8,10,0)))</f>
        <v/>
      </c>
      <c r="J42" s="78" t="str">
        <f t="shared" si="45"/>
        <v/>
      </c>
      <c r="K42" s="78" t="str">
        <f t="shared" si="46"/>
        <v/>
      </c>
      <c r="L42" s="127"/>
      <c r="M42" s="127"/>
      <c r="N42" s="127"/>
      <c r="O42" s="127"/>
      <c r="P42" s="127"/>
      <c r="Q42" s="165">
        <f t="shared" si="47"/>
        <v>91.510416666666671</v>
      </c>
      <c r="R42" s="165">
        <f t="shared" si="48"/>
        <v>63.052083333333336</v>
      </c>
      <c r="S42" s="165"/>
      <c r="T42" t="str">
        <f t="shared" si="9"/>
        <v/>
      </c>
      <c r="U42" t="str">
        <f t="shared" si="10"/>
        <v/>
      </c>
      <c r="W42" s="20" t="str">
        <f>IF(ISBLANK($C42),"",'Past Results'!$N$12-$S42)</f>
        <v/>
      </c>
      <c r="X42" s="19">
        <f t="shared" si="11"/>
        <v>38</v>
      </c>
      <c r="Y42" s="44">
        <f>IF(ISBLANK($C42),$O$10/'Past Results'!$D$17,$W42/'Past Results'!$D$17)</f>
        <v>0.22708333333333333</v>
      </c>
      <c r="Z42">
        <f t="shared" si="12"/>
        <v>39.385416666666664</v>
      </c>
      <c r="AC42" t="str">
        <f t="shared" si="49"/>
        <v/>
      </c>
      <c r="AD42" t="str">
        <f t="shared" ref="AD42:AM42" si="56">IF(AND($Y42&gt;=AC$3,$Y42&lt;AD$3),1,"")</f>
        <v/>
      </c>
      <c r="AE42" t="str">
        <f t="shared" si="56"/>
        <v/>
      </c>
      <c r="AF42" t="str">
        <f t="shared" si="56"/>
        <v/>
      </c>
      <c r="AG42">
        <f t="shared" si="56"/>
        <v>1</v>
      </c>
      <c r="AH42" t="str">
        <f t="shared" si="56"/>
        <v/>
      </c>
      <c r="AI42" t="str">
        <f t="shared" si="56"/>
        <v/>
      </c>
      <c r="AJ42" t="str">
        <f t="shared" si="56"/>
        <v/>
      </c>
      <c r="AK42" t="str">
        <f t="shared" si="56"/>
        <v/>
      </c>
      <c r="AL42" t="str">
        <f t="shared" si="56"/>
        <v/>
      </c>
      <c r="AM42" t="str">
        <f t="shared" si="56"/>
        <v/>
      </c>
    </row>
    <row r="43" spans="1:41" ht="23.25" x14ac:dyDescent="0.35">
      <c r="A43" s="149"/>
      <c r="B43" s="152">
        <f t="shared" si="55"/>
        <v>39</v>
      </c>
      <c r="C43" s="131"/>
      <c r="D43" s="131"/>
      <c r="E43" s="131"/>
      <c r="F43" s="7"/>
      <c r="G43" s="77" t="str">
        <f>IF(ISBLANK($C43),"",IF( ISBLANK($E43),"",VLOOKUP($C43,'Past Results'!$A$3:$J$8,2,0)+VLOOKUP($D43,'Past Results'!$A$3:$J$8,3,0)+VLOOKUP($E43,'Past Results'!$A$3:$J$8,4,0)+$F43))</f>
        <v/>
      </c>
      <c r="H43" s="77" t="str">
        <f>IF(ISBLANK($C43),"",IF( ISBLANK($E43),"",VLOOKUP($C43,'Past Results'!$A$3:$J$8,5,0)+VLOOKUP($D43,'Past Results'!$A$3:$J$8,6,0)+VLOOKUP($E43,'Past Results'!$A$3:$J$8,7,0)-$F43))</f>
        <v/>
      </c>
      <c r="I43" s="77" t="str">
        <f>IF(ISBLANK($C43),"",IF( ISBLANK($E43),"",VLOOKUP($C43,'Past Results'!$A$3:$J$8,8,0)+VLOOKUP($D43,'Past Results'!$A$3:$J$8,9,0)+VLOOKUP($E43,'Past Results'!$A$3:$J$8,10,0)))</f>
        <v/>
      </c>
      <c r="J43" s="77" t="str">
        <f t="shared" si="45"/>
        <v/>
      </c>
      <c r="K43" s="77" t="str">
        <f t="shared" si="46"/>
        <v/>
      </c>
      <c r="L43" s="127"/>
      <c r="M43" s="127"/>
      <c r="N43" s="127"/>
      <c r="O43" s="127"/>
      <c r="P43" s="127"/>
      <c r="Q43" s="165">
        <f t="shared" si="47"/>
        <v>91.510416666666671</v>
      </c>
      <c r="R43" s="165">
        <f t="shared" si="48"/>
        <v>63.052083333333336</v>
      </c>
      <c r="S43" s="165"/>
      <c r="T43" t="str">
        <f t="shared" si="9"/>
        <v/>
      </c>
      <c r="U43" t="str">
        <f t="shared" si="10"/>
        <v/>
      </c>
      <c r="W43" s="20" t="str">
        <f>IF(ISBLANK($C43),"",'Past Results'!$N$12-$S43)</f>
        <v/>
      </c>
      <c r="X43" s="19">
        <f t="shared" si="11"/>
        <v>39</v>
      </c>
      <c r="Y43" s="44">
        <f>IF(ISBLANK($C43),$O$10/'Past Results'!$D$17,$W43/'Past Results'!$D$17)</f>
        <v>0.22708333333333333</v>
      </c>
      <c r="Z43">
        <f t="shared" si="12"/>
        <v>39.385416666666664</v>
      </c>
      <c r="AC43" t="str">
        <f t="shared" si="49"/>
        <v/>
      </c>
      <c r="AD43" t="str">
        <f t="shared" ref="AD43:AM43" si="57">IF(AND($Y43&gt;=AC$3,$Y43&lt;AD$3),1,"")</f>
        <v/>
      </c>
      <c r="AE43" t="str">
        <f t="shared" si="57"/>
        <v/>
      </c>
      <c r="AF43" t="str">
        <f t="shared" si="57"/>
        <v/>
      </c>
      <c r="AG43">
        <f t="shared" si="57"/>
        <v>1</v>
      </c>
      <c r="AH43" t="str">
        <f t="shared" si="57"/>
        <v/>
      </c>
      <c r="AI43" t="str">
        <f t="shared" si="57"/>
        <v/>
      </c>
      <c r="AJ43" t="str">
        <f t="shared" si="57"/>
        <v/>
      </c>
      <c r="AK43" t="str">
        <f t="shared" si="57"/>
        <v/>
      </c>
      <c r="AL43" t="str">
        <f t="shared" si="57"/>
        <v/>
      </c>
      <c r="AM43" t="str">
        <f t="shared" si="57"/>
        <v/>
      </c>
    </row>
    <row r="44" spans="1:41" ht="23.25" x14ac:dyDescent="0.35">
      <c r="A44" s="149"/>
      <c r="B44" s="152">
        <f t="shared" si="55"/>
        <v>40</v>
      </c>
      <c r="C44" s="132"/>
      <c r="D44" s="132"/>
      <c r="E44" s="132"/>
      <c r="F44" s="68"/>
      <c r="G44" s="78" t="str">
        <f>IF(ISBLANK($C44),"",IF( ISBLANK($E44),"",VLOOKUP($C44,'Past Results'!$A$3:$J$8,2,0)+VLOOKUP($D44,'Past Results'!$A$3:$J$8,3,0)+VLOOKUP($E44,'Past Results'!$A$3:$J$8,4,0)+$F44))</f>
        <v/>
      </c>
      <c r="H44" s="78" t="str">
        <f>IF(ISBLANK($C44),"",IF( ISBLANK($E44),"",VLOOKUP($C44,'Past Results'!$A$3:$J$8,5,0)+VLOOKUP($D44,'Past Results'!$A$3:$J$8,6,0)+VLOOKUP($E44,'Past Results'!$A$3:$J$8,7,0)-$F44))</f>
        <v/>
      </c>
      <c r="I44" s="78" t="str">
        <f>IF(ISBLANK($C44),"",IF( ISBLANK($E44),"",VLOOKUP($C44,'Past Results'!$A$3:$J$8,8,0)+VLOOKUP($D44,'Past Results'!$A$3:$J$8,9,0)+VLOOKUP($E44,'Past Results'!$A$3:$J$8,10,0)))</f>
        <v/>
      </c>
      <c r="J44" s="78" t="str">
        <f t="shared" si="45"/>
        <v/>
      </c>
      <c r="K44" s="78" t="str">
        <f t="shared" si="46"/>
        <v/>
      </c>
      <c r="L44" s="127"/>
      <c r="M44" s="127"/>
      <c r="N44" s="127"/>
      <c r="O44" s="127"/>
      <c r="P44" s="127"/>
      <c r="Q44" s="165">
        <f t="shared" si="47"/>
        <v>91.510416666666671</v>
      </c>
      <c r="R44" s="165">
        <f t="shared" si="48"/>
        <v>63.052083333333336</v>
      </c>
      <c r="S44" s="165"/>
      <c r="T44" t="str">
        <f t="shared" si="9"/>
        <v/>
      </c>
      <c r="U44" t="str">
        <f t="shared" si="10"/>
        <v/>
      </c>
      <c r="W44" s="20" t="str">
        <f>IF(ISBLANK($C44),"",'Past Results'!$N$12-$S44)</f>
        <v/>
      </c>
      <c r="X44" s="19">
        <f t="shared" si="11"/>
        <v>40</v>
      </c>
      <c r="Y44" s="44">
        <f>IF(ISBLANK($C44),$O$10/'Past Results'!$D$17,$W44/'Past Results'!$D$17)</f>
        <v>0.22708333333333333</v>
      </c>
      <c r="Z44">
        <f t="shared" si="12"/>
        <v>39.385416666666664</v>
      </c>
      <c r="AC44" t="str">
        <f t="shared" si="49"/>
        <v/>
      </c>
      <c r="AD44" t="str">
        <f t="shared" ref="AD44:AM44" si="58">IF(AND($Y44&gt;=AC$3,$Y44&lt;AD$3),1,"")</f>
        <v/>
      </c>
      <c r="AE44" t="str">
        <f t="shared" si="58"/>
        <v/>
      </c>
      <c r="AF44" t="str">
        <f t="shared" si="58"/>
        <v/>
      </c>
      <c r="AG44">
        <f t="shared" si="58"/>
        <v>1</v>
      </c>
      <c r="AH44" t="str">
        <f t="shared" si="58"/>
        <v/>
      </c>
      <c r="AI44" t="str">
        <f t="shared" si="58"/>
        <v/>
      </c>
      <c r="AJ44" t="str">
        <f t="shared" si="58"/>
        <v/>
      </c>
      <c r="AK44" t="str">
        <f t="shared" si="58"/>
        <v/>
      </c>
      <c r="AL44" t="str">
        <f t="shared" si="58"/>
        <v/>
      </c>
      <c r="AM44" t="str">
        <f t="shared" si="58"/>
        <v/>
      </c>
    </row>
    <row r="45" spans="1:41" ht="23.25" x14ac:dyDescent="0.35">
      <c r="A45" s="149"/>
      <c r="B45" s="152">
        <f t="shared" si="55"/>
        <v>41</v>
      </c>
      <c r="C45" s="131"/>
      <c r="D45" s="131"/>
      <c r="E45" s="131"/>
      <c r="F45" s="7"/>
      <c r="G45" s="77" t="str">
        <f>IF(ISBLANK($C45),"",IF( ISBLANK($E45),"",VLOOKUP($C45,'Past Results'!$A$3:$J$8,2,0)+VLOOKUP($D45,'Past Results'!$A$3:$J$8,3,0)+VLOOKUP($E45,'Past Results'!$A$3:$J$8,4,0)+$F45))</f>
        <v/>
      </c>
      <c r="H45" s="77" t="str">
        <f>IF(ISBLANK($C45),"",IF( ISBLANK($E45),"",VLOOKUP($C45,'Past Results'!$A$3:$J$8,5,0)+VLOOKUP($D45,'Past Results'!$A$3:$J$8,6,0)+VLOOKUP($E45,'Past Results'!$A$3:$J$8,7,0)-$F45))</f>
        <v/>
      </c>
      <c r="I45" s="77" t="str">
        <f>IF(ISBLANK($C45),"",IF( ISBLANK($E45),"",VLOOKUP($C45,'Past Results'!$A$3:$J$8,8,0)+VLOOKUP($D45,'Past Results'!$A$3:$J$8,9,0)+VLOOKUP($E45,'Past Results'!$A$3:$J$8,10,0)))</f>
        <v/>
      </c>
      <c r="J45" s="77" t="str">
        <f t="shared" si="45"/>
        <v/>
      </c>
      <c r="K45" s="77" t="str">
        <f t="shared" si="46"/>
        <v/>
      </c>
      <c r="L45" s="127"/>
      <c r="M45" s="127"/>
      <c r="N45" s="127"/>
      <c r="O45" s="127"/>
      <c r="P45" s="127"/>
      <c r="Q45" s="165">
        <f t="shared" si="47"/>
        <v>91.510416666666671</v>
      </c>
      <c r="R45" s="165">
        <f t="shared" si="48"/>
        <v>63.052083333333336</v>
      </c>
      <c r="S45" s="165"/>
      <c r="T45" t="str">
        <f t="shared" si="9"/>
        <v/>
      </c>
      <c r="U45" t="str">
        <f t="shared" si="10"/>
        <v/>
      </c>
      <c r="W45" s="20" t="str">
        <f>IF(ISBLANK($C45),"",'Past Results'!$N$12-$S45)</f>
        <v/>
      </c>
      <c r="X45" s="19">
        <f t="shared" si="11"/>
        <v>41</v>
      </c>
      <c r="Y45" s="44">
        <f>IF(ISBLANK($C45),$O$10/'Past Results'!$D$17,$W45/'Past Results'!$D$17)</f>
        <v>0.22708333333333333</v>
      </c>
      <c r="Z45">
        <f t="shared" si="12"/>
        <v>39.385416666666664</v>
      </c>
      <c r="AC45" t="str">
        <f t="shared" si="49"/>
        <v/>
      </c>
      <c r="AD45" t="str">
        <f t="shared" ref="AD45:AM45" si="59">IF(AND($Y45&gt;=AC$3,$Y45&lt;AD$3),1,"")</f>
        <v/>
      </c>
      <c r="AE45" t="str">
        <f t="shared" si="59"/>
        <v/>
      </c>
      <c r="AF45" t="str">
        <f t="shared" si="59"/>
        <v/>
      </c>
      <c r="AG45">
        <f t="shared" si="59"/>
        <v>1</v>
      </c>
      <c r="AH45" t="str">
        <f t="shared" si="59"/>
        <v/>
      </c>
      <c r="AI45" t="str">
        <f t="shared" si="59"/>
        <v/>
      </c>
      <c r="AJ45" t="str">
        <f t="shared" si="59"/>
        <v/>
      </c>
      <c r="AK45" t="str">
        <f t="shared" si="59"/>
        <v/>
      </c>
      <c r="AL45" t="str">
        <f t="shared" si="59"/>
        <v/>
      </c>
      <c r="AM45" t="str">
        <f t="shared" si="59"/>
        <v/>
      </c>
    </row>
    <row r="46" spans="1:41" ht="23.25" x14ac:dyDescent="0.35">
      <c r="A46" s="149"/>
      <c r="B46" s="152">
        <f t="shared" si="55"/>
        <v>42</v>
      </c>
      <c r="C46" s="132"/>
      <c r="D46" s="132"/>
      <c r="E46" s="132"/>
      <c r="F46" s="68"/>
      <c r="G46" s="78" t="str">
        <f>IF(ISBLANK($C46),"",IF( ISBLANK($E46),"",VLOOKUP($C46,'Past Results'!$A$3:$J$8,2,0)+VLOOKUP($D46,'Past Results'!$A$3:$J$8,3,0)+VLOOKUP($E46,'Past Results'!$A$3:$J$8,4,0)+$F46))</f>
        <v/>
      </c>
      <c r="H46" s="78" t="str">
        <f>IF(ISBLANK($C46),"",IF( ISBLANK($E46),"",VLOOKUP($C46,'Past Results'!$A$3:$J$8,5,0)+VLOOKUP($D46,'Past Results'!$A$3:$J$8,6,0)+VLOOKUP($E46,'Past Results'!$A$3:$J$8,7,0)-$F46))</f>
        <v/>
      </c>
      <c r="I46" s="78" t="str">
        <f>IF(ISBLANK($C46),"",IF( ISBLANK($E46),"",VLOOKUP($C46,'Past Results'!$A$3:$J$8,8,0)+VLOOKUP($D46,'Past Results'!$A$3:$J$8,9,0)+VLOOKUP($E46,'Past Results'!$A$3:$J$8,10,0)))</f>
        <v/>
      </c>
      <c r="J46" s="78" t="str">
        <f t="shared" si="45"/>
        <v/>
      </c>
      <c r="K46" s="78" t="str">
        <f t="shared" si="46"/>
        <v/>
      </c>
      <c r="L46" s="127"/>
      <c r="M46" s="127"/>
      <c r="N46" s="127"/>
      <c r="O46" s="127"/>
      <c r="P46" s="127"/>
      <c r="Q46" s="165">
        <f t="shared" si="47"/>
        <v>91.510416666666671</v>
      </c>
      <c r="R46" s="165">
        <f t="shared" si="48"/>
        <v>63.052083333333336</v>
      </c>
      <c r="S46" s="165"/>
      <c r="T46" t="str">
        <f t="shared" si="9"/>
        <v/>
      </c>
      <c r="U46" t="str">
        <f t="shared" si="10"/>
        <v/>
      </c>
      <c r="W46" s="20" t="str">
        <f>IF(ISBLANK($C46),"",'Past Results'!$N$12-$S46)</f>
        <v/>
      </c>
      <c r="X46" s="19">
        <f t="shared" si="11"/>
        <v>42</v>
      </c>
      <c r="Y46" s="44">
        <f>IF(ISBLANK($C46),$O$10/'Past Results'!$D$17,$W46/'Past Results'!$D$17)</f>
        <v>0.22708333333333333</v>
      </c>
      <c r="Z46">
        <f t="shared" si="12"/>
        <v>39.385416666666664</v>
      </c>
      <c r="AC46" t="str">
        <f t="shared" si="49"/>
        <v/>
      </c>
      <c r="AD46" t="str">
        <f t="shared" ref="AD46:AM46" si="60">IF(AND($Y46&gt;=AC$3,$Y46&lt;AD$3),1,"")</f>
        <v/>
      </c>
      <c r="AE46" t="str">
        <f t="shared" si="60"/>
        <v/>
      </c>
      <c r="AF46" t="str">
        <f t="shared" si="60"/>
        <v/>
      </c>
      <c r="AG46">
        <f t="shared" si="60"/>
        <v>1</v>
      </c>
      <c r="AH46" t="str">
        <f t="shared" si="60"/>
        <v/>
      </c>
      <c r="AI46" t="str">
        <f t="shared" si="60"/>
        <v/>
      </c>
      <c r="AJ46" t="str">
        <f t="shared" si="60"/>
        <v/>
      </c>
      <c r="AK46" t="str">
        <f t="shared" si="60"/>
        <v/>
      </c>
      <c r="AL46" t="str">
        <f t="shared" si="60"/>
        <v/>
      </c>
      <c r="AM46" t="str">
        <f t="shared" si="60"/>
        <v/>
      </c>
    </row>
    <row r="47" spans="1:41" ht="23.25" x14ac:dyDescent="0.35">
      <c r="A47" s="149"/>
      <c r="B47" s="152">
        <f t="shared" si="55"/>
        <v>43</v>
      </c>
      <c r="C47" s="131"/>
      <c r="D47" s="131"/>
      <c r="E47" s="131"/>
      <c r="F47" s="7"/>
      <c r="G47" s="77" t="str">
        <f>IF(ISBLANK($C47),"",IF( ISBLANK($E47),"",VLOOKUP($C47,'Past Results'!$A$3:$J$8,2,0)+VLOOKUP($D47,'Past Results'!$A$3:$J$8,3,0)+VLOOKUP($E47,'Past Results'!$A$3:$J$8,4,0)+$F47))</f>
        <v/>
      </c>
      <c r="H47" s="77" t="str">
        <f>IF(ISBLANK($C47),"",IF( ISBLANK($E47),"",VLOOKUP($C47,'Past Results'!$A$3:$J$8,5,0)+VLOOKUP($D47,'Past Results'!$A$3:$J$8,6,0)+VLOOKUP($E47,'Past Results'!$A$3:$J$8,7,0)-$F47))</f>
        <v/>
      </c>
      <c r="I47" s="77" t="str">
        <f>IF(ISBLANK($C47),"",IF( ISBLANK($E47),"",VLOOKUP($C47,'Past Results'!$A$3:$J$8,8,0)+VLOOKUP($D47,'Past Results'!$A$3:$J$8,9,0)+VLOOKUP($E47,'Past Results'!$A$3:$J$8,10,0)))</f>
        <v/>
      </c>
      <c r="J47" s="77" t="str">
        <f t="shared" si="45"/>
        <v/>
      </c>
      <c r="K47" s="77" t="str">
        <f t="shared" si="46"/>
        <v/>
      </c>
      <c r="L47" s="127"/>
      <c r="M47" s="127"/>
      <c r="N47" s="127"/>
      <c r="O47" s="127"/>
      <c r="P47" s="127"/>
      <c r="Q47" s="165">
        <f t="shared" si="47"/>
        <v>91.510416666666671</v>
      </c>
      <c r="R47" s="165">
        <f t="shared" si="48"/>
        <v>63.052083333333336</v>
      </c>
      <c r="S47" s="165"/>
      <c r="T47" t="str">
        <f t="shared" si="9"/>
        <v/>
      </c>
      <c r="U47" t="str">
        <f t="shared" si="10"/>
        <v/>
      </c>
      <c r="W47" s="20" t="str">
        <f>IF(ISBLANK($C47),"",'Past Results'!$N$12-$S47)</f>
        <v/>
      </c>
      <c r="X47" s="19">
        <f t="shared" si="11"/>
        <v>43</v>
      </c>
      <c r="Y47" s="44">
        <f>IF(ISBLANK($C47),$O$10/'Past Results'!$D$17,$W47/'Past Results'!$D$17)</f>
        <v>0.22708333333333333</v>
      </c>
      <c r="Z47">
        <f t="shared" si="12"/>
        <v>39.385416666666664</v>
      </c>
      <c r="AC47" t="str">
        <f t="shared" si="49"/>
        <v/>
      </c>
      <c r="AD47" t="str">
        <f t="shared" ref="AD47:AM47" si="61">IF(AND($Y47&gt;=AC$3,$Y47&lt;AD$3),1,"")</f>
        <v/>
      </c>
      <c r="AE47" t="str">
        <f t="shared" si="61"/>
        <v/>
      </c>
      <c r="AF47" t="str">
        <f t="shared" si="61"/>
        <v/>
      </c>
      <c r="AG47">
        <f t="shared" si="61"/>
        <v>1</v>
      </c>
      <c r="AH47" t="str">
        <f t="shared" si="61"/>
        <v/>
      </c>
      <c r="AI47" t="str">
        <f t="shared" si="61"/>
        <v/>
      </c>
      <c r="AJ47" t="str">
        <f t="shared" si="61"/>
        <v/>
      </c>
      <c r="AK47" t="str">
        <f t="shared" si="61"/>
        <v/>
      </c>
      <c r="AL47" t="str">
        <f t="shared" si="61"/>
        <v/>
      </c>
      <c r="AM47" t="str">
        <f t="shared" si="61"/>
        <v/>
      </c>
    </row>
    <row r="48" spans="1:41" ht="23.25" x14ac:dyDescent="0.35">
      <c r="A48" s="149"/>
      <c r="B48" s="152">
        <f t="shared" si="55"/>
        <v>44</v>
      </c>
      <c r="C48" s="132"/>
      <c r="D48" s="132"/>
      <c r="E48" s="132"/>
      <c r="F48" s="68"/>
      <c r="G48" s="78" t="str">
        <f>IF(ISBLANK($C48),"",IF( ISBLANK($E48),"",VLOOKUP($C48,'Past Results'!$A$3:$J$8,2,0)+VLOOKUP($D48,'Past Results'!$A$3:$J$8,3,0)+VLOOKUP($E48,'Past Results'!$A$3:$J$8,4,0)+$F48))</f>
        <v/>
      </c>
      <c r="H48" s="78" t="str">
        <f>IF(ISBLANK($C48),"",IF( ISBLANK($E48),"",VLOOKUP($C48,'Past Results'!$A$3:$J$8,5,0)+VLOOKUP($D48,'Past Results'!$A$3:$J$8,6,0)+VLOOKUP($E48,'Past Results'!$A$3:$J$8,7,0)-$F48))</f>
        <v/>
      </c>
      <c r="I48" s="78" t="str">
        <f>IF(ISBLANK($C48),"",IF( ISBLANK($E48),"",VLOOKUP($C48,'Past Results'!$A$3:$J$8,8,0)+VLOOKUP($D48,'Past Results'!$A$3:$J$8,9,0)+VLOOKUP($E48,'Past Results'!$A$3:$J$8,10,0)))</f>
        <v/>
      </c>
      <c r="J48" s="78" t="str">
        <f t="shared" si="45"/>
        <v/>
      </c>
      <c r="K48" s="78" t="str">
        <f t="shared" si="46"/>
        <v/>
      </c>
      <c r="L48" s="127"/>
      <c r="M48" s="127"/>
      <c r="N48" s="127"/>
      <c r="O48" s="127"/>
      <c r="P48" s="127"/>
      <c r="Q48" s="165">
        <f t="shared" si="47"/>
        <v>91.510416666666671</v>
      </c>
      <c r="R48" s="165">
        <f t="shared" si="48"/>
        <v>63.052083333333336</v>
      </c>
      <c r="S48" s="165"/>
      <c r="T48" t="str">
        <f t="shared" si="9"/>
        <v/>
      </c>
      <c r="U48" t="str">
        <f t="shared" si="10"/>
        <v/>
      </c>
      <c r="W48" s="20" t="str">
        <f>IF(ISBLANK($C48),"",'Past Results'!$N$12-$S48)</f>
        <v/>
      </c>
      <c r="X48" s="19">
        <f t="shared" si="11"/>
        <v>44</v>
      </c>
      <c r="Y48" s="44">
        <f>IF(ISBLANK($C48),$O$10/'Past Results'!$D$17,$W48/'Past Results'!$D$17)</f>
        <v>0.22708333333333333</v>
      </c>
      <c r="Z48">
        <f t="shared" si="12"/>
        <v>39.385416666666664</v>
      </c>
      <c r="AC48" t="str">
        <f t="shared" si="49"/>
        <v/>
      </c>
      <c r="AD48" t="str">
        <f t="shared" ref="AD48:AM48" si="62">IF(AND($Y48&gt;=AC$3,$Y48&lt;AD$3),1,"")</f>
        <v/>
      </c>
      <c r="AE48" t="str">
        <f t="shared" si="62"/>
        <v/>
      </c>
      <c r="AF48" t="str">
        <f t="shared" si="62"/>
        <v/>
      </c>
      <c r="AG48">
        <f t="shared" si="62"/>
        <v>1</v>
      </c>
      <c r="AH48" t="str">
        <f t="shared" si="62"/>
        <v/>
      </c>
      <c r="AI48" t="str">
        <f t="shared" si="62"/>
        <v/>
      </c>
      <c r="AJ48" t="str">
        <f t="shared" si="62"/>
        <v/>
      </c>
      <c r="AK48" t="str">
        <f t="shared" si="62"/>
        <v/>
      </c>
      <c r="AL48" t="str">
        <f t="shared" si="62"/>
        <v/>
      </c>
      <c r="AM48" t="str">
        <f t="shared" si="62"/>
        <v/>
      </c>
    </row>
    <row r="49" spans="1:39" ht="23.25" x14ac:dyDescent="0.35">
      <c r="A49" s="149"/>
      <c r="B49" s="152">
        <f t="shared" si="55"/>
        <v>45</v>
      </c>
      <c r="C49" s="131"/>
      <c r="D49" s="131"/>
      <c r="E49" s="131"/>
      <c r="F49" s="7"/>
      <c r="G49" s="77" t="str">
        <f>IF(ISBLANK($C49),"",IF( ISBLANK($E49),"",VLOOKUP($C49,'Past Results'!$A$3:$J$8,2,0)+VLOOKUP($D49,'Past Results'!$A$3:$J$8,3,0)+VLOOKUP($E49,'Past Results'!$A$3:$J$8,4,0)+$F49))</f>
        <v/>
      </c>
      <c r="H49" s="77" t="str">
        <f>IF(ISBLANK($C49),"",IF( ISBLANK($E49),"",VLOOKUP($C49,'Past Results'!$A$3:$J$8,5,0)+VLOOKUP($D49,'Past Results'!$A$3:$J$8,6,0)+VLOOKUP($E49,'Past Results'!$A$3:$J$8,7,0)-$F49))</f>
        <v/>
      </c>
      <c r="I49" s="77" t="str">
        <f>IF(ISBLANK($C49),"",IF( ISBLANK($E49),"",VLOOKUP($C49,'Past Results'!$A$3:$J$8,8,0)+VLOOKUP($D49,'Past Results'!$A$3:$J$8,9,0)+VLOOKUP($E49,'Past Results'!$A$3:$J$8,10,0)))</f>
        <v/>
      </c>
      <c r="J49" s="77" t="str">
        <f t="shared" si="45"/>
        <v/>
      </c>
      <c r="K49" s="77" t="str">
        <f t="shared" si="46"/>
        <v/>
      </c>
      <c r="L49" s="127"/>
      <c r="M49" s="127"/>
      <c r="N49" s="127"/>
      <c r="O49" s="127"/>
      <c r="P49" s="127"/>
      <c r="Q49" s="165">
        <f t="shared" si="47"/>
        <v>91.510416666666671</v>
      </c>
      <c r="R49" s="165">
        <f t="shared" si="48"/>
        <v>63.052083333333336</v>
      </c>
      <c r="S49" s="165"/>
      <c r="T49" t="str">
        <f t="shared" si="9"/>
        <v/>
      </c>
      <c r="U49" t="str">
        <f t="shared" si="10"/>
        <v/>
      </c>
      <c r="W49" s="20" t="str">
        <f>IF(ISBLANK($C49),"",'Past Results'!$N$12-$S49)</f>
        <v/>
      </c>
      <c r="X49" s="19">
        <f t="shared" si="11"/>
        <v>45</v>
      </c>
      <c r="Y49" s="44">
        <f>IF(ISBLANK($C49),$O$10/'Past Results'!$D$17,$W49/'Past Results'!$D$17)</f>
        <v>0.22708333333333333</v>
      </c>
      <c r="Z49">
        <f t="shared" si="12"/>
        <v>39.385416666666664</v>
      </c>
      <c r="AC49" t="str">
        <f t="shared" si="49"/>
        <v/>
      </c>
      <c r="AD49" t="str">
        <f t="shared" ref="AD49:AM49" si="63">IF(AND($Y49&gt;=AC$3,$Y49&lt;AD$3),1,"")</f>
        <v/>
      </c>
      <c r="AE49" t="str">
        <f t="shared" si="63"/>
        <v/>
      </c>
      <c r="AF49" t="str">
        <f t="shared" si="63"/>
        <v/>
      </c>
      <c r="AG49">
        <f t="shared" si="63"/>
        <v>1</v>
      </c>
      <c r="AH49" t="str">
        <f t="shared" si="63"/>
        <v/>
      </c>
      <c r="AI49" t="str">
        <f t="shared" si="63"/>
        <v/>
      </c>
      <c r="AJ49" t="str">
        <f t="shared" si="63"/>
        <v/>
      </c>
      <c r="AK49" t="str">
        <f t="shared" si="63"/>
        <v/>
      </c>
      <c r="AL49" t="str">
        <f t="shared" si="63"/>
        <v/>
      </c>
      <c r="AM49" t="str">
        <f t="shared" si="63"/>
        <v/>
      </c>
    </row>
    <row r="50" spans="1:39" ht="23.25" x14ac:dyDescent="0.35">
      <c r="A50" s="149"/>
      <c r="B50" s="152">
        <f t="shared" si="55"/>
        <v>46</v>
      </c>
      <c r="C50" s="132"/>
      <c r="D50" s="132"/>
      <c r="E50" s="132"/>
      <c r="F50" s="68"/>
      <c r="G50" s="78" t="str">
        <f>IF(ISBLANK($C50),"",IF( ISBLANK($E50),"",VLOOKUP($C50,'Past Results'!$A$3:$J$8,2,0)+VLOOKUP($D50,'Past Results'!$A$3:$J$8,3,0)+VLOOKUP($E50,'Past Results'!$A$3:$J$8,4,0)+$F50))</f>
        <v/>
      </c>
      <c r="H50" s="78" t="str">
        <f>IF(ISBLANK($C50),"",IF( ISBLANK($E50),"",VLOOKUP($C50,'Past Results'!$A$3:$J$8,5,0)+VLOOKUP($D50,'Past Results'!$A$3:$J$8,6,0)+VLOOKUP($E50,'Past Results'!$A$3:$J$8,7,0)-$F50))</f>
        <v/>
      </c>
      <c r="I50" s="78" t="str">
        <f>IF(ISBLANK($C50),"",IF( ISBLANK($E50),"",VLOOKUP($C50,'Past Results'!$A$3:$J$8,8,0)+VLOOKUP($D50,'Past Results'!$A$3:$J$8,9,0)+VLOOKUP($E50,'Past Results'!$A$3:$J$8,10,0)))</f>
        <v/>
      </c>
      <c r="J50" s="78" t="str">
        <f t="shared" si="45"/>
        <v/>
      </c>
      <c r="K50" s="78" t="str">
        <f t="shared" si="46"/>
        <v/>
      </c>
      <c r="L50" s="127"/>
      <c r="M50" s="127"/>
      <c r="N50" s="127"/>
      <c r="O50" s="127"/>
      <c r="P50" s="127"/>
      <c r="Q50" s="165">
        <f t="shared" si="47"/>
        <v>91.510416666666671</v>
      </c>
      <c r="R50" s="165">
        <f t="shared" si="48"/>
        <v>63.052083333333336</v>
      </c>
      <c r="S50" s="165"/>
      <c r="T50" t="str">
        <f t="shared" si="9"/>
        <v/>
      </c>
      <c r="U50" t="str">
        <f t="shared" si="10"/>
        <v/>
      </c>
      <c r="W50" s="20" t="str">
        <f>IF(ISBLANK($C50),"",'Past Results'!$N$12-$S50)</f>
        <v/>
      </c>
      <c r="X50" s="19">
        <f t="shared" si="11"/>
        <v>46</v>
      </c>
      <c r="Y50" s="44">
        <f>IF(ISBLANK($C50),$O$10/'Past Results'!$D$17,$W50/'Past Results'!$D$17)</f>
        <v>0.22708333333333333</v>
      </c>
      <c r="Z50">
        <f t="shared" si="12"/>
        <v>39.385416666666664</v>
      </c>
      <c r="AC50" t="str">
        <f t="shared" si="49"/>
        <v/>
      </c>
      <c r="AD50" t="str">
        <f t="shared" ref="AD50:AM50" si="64">IF(AND($Y50&gt;=AC$3,$Y50&lt;AD$3),1,"")</f>
        <v/>
      </c>
      <c r="AE50" t="str">
        <f t="shared" si="64"/>
        <v/>
      </c>
      <c r="AF50" t="str">
        <f t="shared" si="64"/>
        <v/>
      </c>
      <c r="AG50">
        <f t="shared" si="64"/>
        <v>1</v>
      </c>
      <c r="AH50" t="str">
        <f t="shared" si="64"/>
        <v/>
      </c>
      <c r="AI50" t="str">
        <f t="shared" si="64"/>
        <v/>
      </c>
      <c r="AJ50" t="str">
        <f t="shared" si="64"/>
        <v/>
      </c>
      <c r="AK50" t="str">
        <f t="shared" si="64"/>
        <v/>
      </c>
      <c r="AL50" t="str">
        <f t="shared" si="64"/>
        <v/>
      </c>
      <c r="AM50" t="str">
        <f t="shared" si="64"/>
        <v/>
      </c>
    </row>
    <row r="51" spans="1:39" ht="23.25" x14ac:dyDescent="0.35">
      <c r="A51" s="149"/>
      <c r="B51" s="152">
        <f t="shared" si="55"/>
        <v>47</v>
      </c>
      <c r="C51" s="131"/>
      <c r="D51" s="131"/>
      <c r="E51" s="131"/>
      <c r="F51" s="7"/>
      <c r="G51" s="77" t="str">
        <f>IF(ISBLANK($C51),"",IF( ISBLANK($E51),"",VLOOKUP($C51,'Past Results'!$A$3:$J$8,2,0)+VLOOKUP($D51,'Past Results'!$A$3:$J$8,3,0)+VLOOKUP($E51,'Past Results'!$A$3:$J$8,4,0)+$F51))</f>
        <v/>
      </c>
      <c r="H51" s="77" t="str">
        <f>IF(ISBLANK($C51),"",IF( ISBLANK($E51),"",VLOOKUP($C51,'Past Results'!$A$3:$J$8,5,0)+VLOOKUP($D51,'Past Results'!$A$3:$J$8,6,0)+VLOOKUP($E51,'Past Results'!$A$3:$J$8,7,0)-$F51))</f>
        <v/>
      </c>
      <c r="I51" s="77" t="str">
        <f>IF(ISBLANK($C51),"",IF( ISBLANK($E51),"",VLOOKUP($C51,'Past Results'!$A$3:$J$8,8,0)+VLOOKUP($D51,'Past Results'!$A$3:$J$8,9,0)+VLOOKUP($E51,'Past Results'!$A$3:$J$8,10,0)))</f>
        <v/>
      </c>
      <c r="J51" s="77" t="str">
        <f t="shared" si="45"/>
        <v/>
      </c>
      <c r="K51" s="77" t="str">
        <f t="shared" si="46"/>
        <v/>
      </c>
      <c r="L51" s="127"/>
      <c r="M51" s="127"/>
      <c r="N51" s="127"/>
      <c r="O51" s="127"/>
      <c r="P51" s="127"/>
      <c r="Q51" s="165">
        <f t="shared" si="47"/>
        <v>91.510416666666671</v>
      </c>
      <c r="R51" s="165">
        <f t="shared" si="48"/>
        <v>63.052083333333336</v>
      </c>
      <c r="S51" s="165"/>
      <c r="T51" t="str">
        <f t="shared" si="9"/>
        <v/>
      </c>
      <c r="U51" t="str">
        <f t="shared" si="10"/>
        <v/>
      </c>
      <c r="W51" s="20" t="str">
        <f>IF(ISBLANK($C51),"",'Past Results'!$N$12-$S51)</f>
        <v/>
      </c>
      <c r="X51" s="19">
        <f t="shared" si="11"/>
        <v>47</v>
      </c>
      <c r="Y51" s="44">
        <f>IF(ISBLANK($C51),$O$10/'Past Results'!$D$17,$W51/'Past Results'!$D$17)</f>
        <v>0.22708333333333333</v>
      </c>
      <c r="Z51">
        <f t="shared" si="12"/>
        <v>39.385416666666664</v>
      </c>
      <c r="AC51" t="str">
        <f t="shared" si="49"/>
        <v/>
      </c>
      <c r="AD51" t="str">
        <f t="shared" ref="AD51:AM51" si="65">IF(AND($Y51&gt;=AC$3,$Y51&lt;AD$3),1,"")</f>
        <v/>
      </c>
      <c r="AE51" t="str">
        <f t="shared" si="65"/>
        <v/>
      </c>
      <c r="AF51" t="str">
        <f t="shared" si="65"/>
        <v/>
      </c>
      <c r="AG51">
        <f t="shared" si="65"/>
        <v>1</v>
      </c>
      <c r="AH51" t="str">
        <f t="shared" si="65"/>
        <v/>
      </c>
      <c r="AI51" t="str">
        <f t="shared" si="65"/>
        <v/>
      </c>
      <c r="AJ51" t="str">
        <f t="shared" si="65"/>
        <v/>
      </c>
      <c r="AK51" t="str">
        <f t="shared" si="65"/>
        <v/>
      </c>
      <c r="AL51" t="str">
        <f t="shared" si="65"/>
        <v/>
      </c>
      <c r="AM51" t="str">
        <f t="shared" si="65"/>
        <v/>
      </c>
    </row>
    <row r="52" spans="1:39" ht="23.25" x14ac:dyDescent="0.35">
      <c r="A52" s="149"/>
      <c r="B52" s="152">
        <f t="shared" si="55"/>
        <v>48</v>
      </c>
      <c r="C52" s="132"/>
      <c r="D52" s="132"/>
      <c r="E52" s="132"/>
      <c r="F52" s="68"/>
      <c r="G52" s="78" t="str">
        <f>IF(ISBLANK($C52),"",IF( ISBLANK($E52),"",VLOOKUP($C52,'Past Results'!$A$3:$J$8,2,0)+VLOOKUP($D52,'Past Results'!$A$3:$J$8,3,0)+VLOOKUP($E52,'Past Results'!$A$3:$J$8,4,0)+$F52))</f>
        <v/>
      </c>
      <c r="H52" s="78" t="str">
        <f>IF(ISBLANK($C52),"",IF( ISBLANK($E52),"",VLOOKUP($C52,'Past Results'!$A$3:$J$8,5,0)+VLOOKUP($D52,'Past Results'!$A$3:$J$8,6,0)+VLOOKUP($E52,'Past Results'!$A$3:$J$8,7,0)-$F52))</f>
        <v/>
      </c>
      <c r="I52" s="78" t="str">
        <f>IF(ISBLANK($C52),"",IF( ISBLANK($E52),"",VLOOKUP($C52,'Past Results'!$A$3:$J$8,8,0)+VLOOKUP($D52,'Past Results'!$A$3:$J$8,9,0)+VLOOKUP($E52,'Past Results'!$A$3:$J$8,10,0)))</f>
        <v/>
      </c>
      <c r="J52" s="78" t="str">
        <f t="shared" si="45"/>
        <v/>
      </c>
      <c r="K52" s="78" t="str">
        <f t="shared" si="46"/>
        <v/>
      </c>
      <c r="L52" s="127"/>
      <c r="M52" s="127"/>
      <c r="N52" s="127"/>
      <c r="O52" s="127"/>
      <c r="P52" s="127"/>
      <c r="Q52" s="165">
        <f t="shared" si="47"/>
        <v>91.510416666666671</v>
      </c>
      <c r="R52" s="165">
        <f t="shared" si="48"/>
        <v>63.052083333333336</v>
      </c>
      <c r="S52" s="165"/>
      <c r="T52" t="str">
        <f t="shared" si="9"/>
        <v/>
      </c>
      <c r="U52" t="str">
        <f t="shared" si="10"/>
        <v/>
      </c>
      <c r="W52" s="20" t="str">
        <f>IF(ISBLANK($C52),"",'Past Results'!$N$12-$S52)</f>
        <v/>
      </c>
      <c r="X52" s="19">
        <f t="shared" si="11"/>
        <v>48</v>
      </c>
      <c r="Y52" s="44">
        <f>IF(ISBLANK($C52),$O$10/'Past Results'!$D$17,$W52/'Past Results'!$D$17)</f>
        <v>0.22708333333333333</v>
      </c>
      <c r="Z52">
        <f t="shared" si="12"/>
        <v>39.385416666666664</v>
      </c>
      <c r="AC52" t="str">
        <f t="shared" si="49"/>
        <v/>
      </c>
      <c r="AD52" t="str">
        <f t="shared" ref="AD52:AM52" si="66">IF(AND($Y52&gt;=AC$3,$Y52&lt;AD$3),1,"")</f>
        <v/>
      </c>
      <c r="AE52" t="str">
        <f t="shared" si="66"/>
        <v/>
      </c>
      <c r="AF52" t="str">
        <f t="shared" si="66"/>
        <v/>
      </c>
      <c r="AG52">
        <f t="shared" si="66"/>
        <v>1</v>
      </c>
      <c r="AH52" t="str">
        <f t="shared" si="66"/>
        <v/>
      </c>
      <c r="AI52" t="str">
        <f t="shared" si="66"/>
        <v/>
      </c>
      <c r="AJ52" t="str">
        <f t="shared" si="66"/>
        <v/>
      </c>
      <c r="AK52" t="str">
        <f t="shared" si="66"/>
        <v/>
      </c>
      <c r="AL52" t="str">
        <f t="shared" si="66"/>
        <v/>
      </c>
      <c r="AM52" t="str">
        <f t="shared" si="66"/>
        <v/>
      </c>
    </row>
    <row r="53" spans="1:39" ht="23.25" x14ac:dyDescent="0.35">
      <c r="A53" s="149"/>
      <c r="B53" s="152">
        <f t="shared" si="55"/>
        <v>49</v>
      </c>
      <c r="C53" s="131"/>
      <c r="D53" s="131"/>
      <c r="E53" s="131"/>
      <c r="F53" s="7"/>
      <c r="G53" s="77" t="str">
        <f>IF(ISBLANK($C53),"",IF( ISBLANK($E53),"",VLOOKUP($C53,'Past Results'!$A$3:$J$8,2,0)+VLOOKUP($D53,'Past Results'!$A$3:$J$8,3,0)+VLOOKUP($E53,'Past Results'!$A$3:$J$8,4,0)+$F53))</f>
        <v/>
      </c>
      <c r="H53" s="77" t="str">
        <f>IF(ISBLANK($C53),"",IF( ISBLANK($E53),"",VLOOKUP($C53,'Past Results'!$A$3:$J$8,5,0)+VLOOKUP($D53,'Past Results'!$A$3:$J$8,6,0)+VLOOKUP($E53,'Past Results'!$A$3:$J$8,7,0)-$F53))</f>
        <v/>
      </c>
      <c r="I53" s="77" t="str">
        <f>IF(ISBLANK($C53),"",IF( ISBLANK($E53),"",VLOOKUP($C53,'Past Results'!$A$3:$J$8,8,0)+VLOOKUP($D53,'Past Results'!$A$3:$J$8,9,0)+VLOOKUP($E53,'Past Results'!$A$3:$J$8,10,0)))</f>
        <v/>
      </c>
      <c r="J53" s="77" t="str">
        <f t="shared" si="45"/>
        <v/>
      </c>
      <c r="K53" s="77" t="str">
        <f t="shared" si="46"/>
        <v/>
      </c>
      <c r="L53" s="127"/>
      <c r="M53" s="127"/>
      <c r="N53" s="127"/>
      <c r="O53" s="127"/>
      <c r="P53" s="127"/>
      <c r="Q53" s="165">
        <f t="shared" si="47"/>
        <v>91.510416666666671</v>
      </c>
      <c r="R53" s="165">
        <f t="shared" si="48"/>
        <v>63.052083333333336</v>
      </c>
      <c r="S53" s="165"/>
      <c r="T53" t="str">
        <f t="shared" si="9"/>
        <v/>
      </c>
      <c r="U53" t="str">
        <f t="shared" si="10"/>
        <v/>
      </c>
      <c r="W53" s="20" t="str">
        <f>IF(ISBLANK($C53),"",'Past Results'!$N$12-$S53)</f>
        <v/>
      </c>
      <c r="X53" s="19">
        <f t="shared" si="11"/>
        <v>49</v>
      </c>
      <c r="Y53" s="44">
        <f>IF(ISBLANK($C53),$O$10/'Past Results'!$D$17,$W53/'Past Results'!$D$17)</f>
        <v>0.22708333333333333</v>
      </c>
      <c r="Z53">
        <f t="shared" si="12"/>
        <v>39.385416666666664</v>
      </c>
      <c r="AC53" t="str">
        <f t="shared" si="49"/>
        <v/>
      </c>
      <c r="AD53" t="str">
        <f t="shared" ref="AD53:AM53" si="67">IF(AND($Y53&gt;=AC$3,$Y53&lt;AD$3),1,"")</f>
        <v/>
      </c>
      <c r="AE53" t="str">
        <f t="shared" si="67"/>
        <v/>
      </c>
      <c r="AF53" t="str">
        <f t="shared" si="67"/>
        <v/>
      </c>
      <c r="AG53">
        <f t="shared" si="67"/>
        <v>1</v>
      </c>
      <c r="AH53" t="str">
        <f t="shared" si="67"/>
        <v/>
      </c>
      <c r="AI53" t="str">
        <f t="shared" si="67"/>
        <v/>
      </c>
      <c r="AJ53" t="str">
        <f t="shared" si="67"/>
        <v/>
      </c>
      <c r="AK53" t="str">
        <f t="shared" si="67"/>
        <v/>
      </c>
      <c r="AL53" t="str">
        <f t="shared" si="67"/>
        <v/>
      </c>
      <c r="AM53" t="str">
        <f t="shared" si="67"/>
        <v/>
      </c>
    </row>
    <row r="54" spans="1:39" ht="23.25" x14ac:dyDescent="0.35">
      <c r="A54" s="149"/>
      <c r="B54" s="152">
        <f t="shared" si="55"/>
        <v>50</v>
      </c>
      <c r="C54" s="132"/>
      <c r="D54" s="132"/>
      <c r="E54" s="132"/>
      <c r="F54" s="68"/>
      <c r="G54" s="78" t="str">
        <f>IF(ISBLANK($C54),"",IF( ISBLANK($E54),"",VLOOKUP($C54,'Past Results'!$A$3:$J$8,2,0)+VLOOKUP($D54,'Past Results'!$A$3:$J$8,3,0)+VLOOKUP($E54,'Past Results'!$A$3:$J$8,4,0)+$F54))</f>
        <v/>
      </c>
      <c r="H54" s="78" t="str">
        <f>IF(ISBLANK($C54),"",IF( ISBLANK($E54),"",VLOOKUP($C54,'Past Results'!$A$3:$J$8,5,0)+VLOOKUP($D54,'Past Results'!$A$3:$J$8,6,0)+VLOOKUP($E54,'Past Results'!$A$3:$J$8,7,0)-$F54))</f>
        <v/>
      </c>
      <c r="I54" s="78" t="str">
        <f>IF(ISBLANK($C54),"",IF( ISBLANK($E54),"",VLOOKUP($C54,'Past Results'!$A$3:$J$8,8,0)+VLOOKUP($D54,'Past Results'!$A$3:$J$8,9,0)+VLOOKUP($E54,'Past Results'!$A$3:$J$8,10,0)))</f>
        <v/>
      </c>
      <c r="J54" s="78" t="str">
        <f t="shared" si="45"/>
        <v/>
      </c>
      <c r="K54" s="78" t="str">
        <f t="shared" si="46"/>
        <v/>
      </c>
      <c r="L54" s="127"/>
      <c r="M54" s="127"/>
      <c r="N54" s="127"/>
      <c r="O54" s="127"/>
      <c r="P54" s="127"/>
      <c r="Q54" s="165">
        <f t="shared" si="47"/>
        <v>91.510416666666671</v>
      </c>
      <c r="R54" s="165">
        <f t="shared" si="48"/>
        <v>63.052083333333336</v>
      </c>
      <c r="S54" s="165"/>
      <c r="T54" t="str">
        <f t="shared" si="9"/>
        <v/>
      </c>
      <c r="U54" t="str">
        <f t="shared" si="10"/>
        <v/>
      </c>
      <c r="W54" s="20" t="str">
        <f>IF(ISBLANK($C54),"",'Past Results'!$N$12-$S54)</f>
        <v/>
      </c>
      <c r="X54" s="19">
        <f t="shared" si="11"/>
        <v>50</v>
      </c>
      <c r="Y54" s="44">
        <f>IF(ISBLANK($C54),$O$10/'Past Results'!$D$17,$W54/'Past Results'!$D$17)</f>
        <v>0.22708333333333333</v>
      </c>
      <c r="Z54">
        <f t="shared" si="12"/>
        <v>39.385416666666664</v>
      </c>
      <c r="AC54" t="str">
        <f t="shared" si="49"/>
        <v/>
      </c>
      <c r="AD54" t="str">
        <f t="shared" ref="AD54:AM54" si="68">IF(AND($Y54&gt;=AC$3,$Y54&lt;AD$3),1,"")</f>
        <v/>
      </c>
      <c r="AE54" t="str">
        <f t="shared" si="68"/>
        <v/>
      </c>
      <c r="AF54" t="str">
        <f t="shared" si="68"/>
        <v/>
      </c>
      <c r="AG54">
        <f t="shared" si="68"/>
        <v>1</v>
      </c>
      <c r="AH54" t="str">
        <f t="shared" si="68"/>
        <v/>
      </c>
      <c r="AI54" t="str">
        <f t="shared" si="68"/>
        <v/>
      </c>
      <c r="AJ54" t="str">
        <f t="shared" si="68"/>
        <v/>
      </c>
      <c r="AK54" t="str">
        <f t="shared" si="68"/>
        <v/>
      </c>
      <c r="AL54" t="str">
        <f t="shared" si="68"/>
        <v/>
      </c>
      <c r="AM54" t="str">
        <f t="shared" si="68"/>
        <v/>
      </c>
    </row>
    <row r="55" spans="1:39" ht="23.25" x14ac:dyDescent="0.35">
      <c r="A55" s="149"/>
      <c r="B55" s="152">
        <f t="shared" si="55"/>
        <v>51</v>
      </c>
      <c r="C55" s="131"/>
      <c r="D55" s="131"/>
      <c r="E55" s="131"/>
      <c r="F55" s="7"/>
      <c r="G55" s="77" t="str">
        <f>IF(ISBLANK($C55),"",IF( ISBLANK($E55),"",VLOOKUP($C55,'Past Results'!$A$3:$J$8,2,0)+VLOOKUP($D55,'Past Results'!$A$3:$J$8,3,0)+VLOOKUP($E55,'Past Results'!$A$3:$J$8,4,0)+$F55))</f>
        <v/>
      </c>
      <c r="H55" s="77" t="str">
        <f>IF(ISBLANK($C55),"",IF( ISBLANK($E55),"",VLOOKUP($C55,'Past Results'!$A$3:$J$8,5,0)+VLOOKUP($D55,'Past Results'!$A$3:$J$8,6,0)+VLOOKUP($E55,'Past Results'!$A$3:$J$8,7,0)-$F55))</f>
        <v/>
      </c>
      <c r="I55" s="77" t="str">
        <f>IF(ISBLANK($C55),"",IF( ISBLANK($E55),"",VLOOKUP($C55,'Past Results'!$A$3:$J$8,8,0)+VLOOKUP($D55,'Past Results'!$A$3:$J$8,9,0)+VLOOKUP($E55,'Past Results'!$A$3:$J$8,10,0)))</f>
        <v/>
      </c>
      <c r="J55" s="77" t="str">
        <f t="shared" si="45"/>
        <v/>
      </c>
      <c r="K55" s="77" t="str">
        <f t="shared" si="46"/>
        <v/>
      </c>
      <c r="L55" s="127"/>
      <c r="M55" s="127"/>
      <c r="N55" s="127"/>
      <c r="O55" s="127"/>
      <c r="P55" s="127"/>
      <c r="Q55" s="165">
        <f t="shared" si="47"/>
        <v>91.510416666666671</v>
      </c>
      <c r="R55" s="165">
        <f t="shared" si="48"/>
        <v>63.052083333333336</v>
      </c>
      <c r="S55" s="165"/>
      <c r="T55" t="str">
        <f t="shared" si="9"/>
        <v/>
      </c>
      <c r="U55" t="str">
        <f t="shared" si="10"/>
        <v/>
      </c>
      <c r="W55" s="20" t="str">
        <f>IF(ISBLANK($C55),"",'Past Results'!$N$12-$S55)</f>
        <v/>
      </c>
      <c r="X55" s="19">
        <f t="shared" si="11"/>
        <v>51</v>
      </c>
      <c r="Y55" s="44">
        <f>IF(ISBLANK($C55),$O$10/'Past Results'!$D$17,$W55/'Past Results'!$D$17)</f>
        <v>0.22708333333333333</v>
      </c>
      <c r="Z55">
        <f t="shared" si="12"/>
        <v>39.385416666666664</v>
      </c>
      <c r="AC55" t="str">
        <f t="shared" si="49"/>
        <v/>
      </c>
      <c r="AD55" t="str">
        <f t="shared" ref="AD55:AM55" si="69">IF(AND($Y55&gt;=AC$3,$Y55&lt;AD$3),1,"")</f>
        <v/>
      </c>
      <c r="AE55" t="str">
        <f t="shared" si="69"/>
        <v/>
      </c>
      <c r="AF55" t="str">
        <f t="shared" si="69"/>
        <v/>
      </c>
      <c r="AG55">
        <f t="shared" si="69"/>
        <v>1</v>
      </c>
      <c r="AH55" t="str">
        <f t="shared" si="69"/>
        <v/>
      </c>
      <c r="AI55" t="str">
        <f t="shared" si="69"/>
        <v/>
      </c>
      <c r="AJ55" t="str">
        <f t="shared" si="69"/>
        <v/>
      </c>
      <c r="AK55" t="str">
        <f t="shared" si="69"/>
        <v/>
      </c>
      <c r="AL55" t="str">
        <f t="shared" si="69"/>
        <v/>
      </c>
      <c r="AM55" t="str">
        <f t="shared" si="69"/>
        <v/>
      </c>
    </row>
    <row r="56" spans="1:39" ht="23.25" x14ac:dyDescent="0.35">
      <c r="A56" s="149"/>
      <c r="B56" s="152">
        <f t="shared" si="55"/>
        <v>52</v>
      </c>
      <c r="C56" s="132"/>
      <c r="D56" s="132"/>
      <c r="E56" s="132"/>
      <c r="F56" s="68"/>
      <c r="G56" s="78" t="str">
        <f>IF(ISBLANK($C56),"",IF( ISBLANK($E56),"",VLOOKUP($C56,'Past Results'!$A$3:$J$8,2,0)+VLOOKUP($D56,'Past Results'!$A$3:$J$8,3,0)+VLOOKUP($E56,'Past Results'!$A$3:$J$8,4,0)+$F56))</f>
        <v/>
      </c>
      <c r="H56" s="78" t="str">
        <f>IF(ISBLANK($C56),"",IF( ISBLANK($E56),"",VLOOKUP($C56,'Past Results'!$A$3:$J$8,5,0)+VLOOKUP($D56,'Past Results'!$A$3:$J$8,6,0)+VLOOKUP($E56,'Past Results'!$A$3:$J$8,7,0)-$F56))</f>
        <v/>
      </c>
      <c r="I56" s="78" t="str">
        <f>IF(ISBLANK($C56),"",IF( ISBLANK($E56),"",VLOOKUP($C56,'Past Results'!$A$3:$J$8,8,0)+VLOOKUP($D56,'Past Results'!$A$3:$J$8,9,0)+VLOOKUP($E56,'Past Results'!$A$3:$J$8,10,0)))</f>
        <v/>
      </c>
      <c r="J56" s="78" t="str">
        <f t="shared" si="45"/>
        <v/>
      </c>
      <c r="K56" s="78" t="str">
        <f t="shared" si="46"/>
        <v/>
      </c>
      <c r="L56" s="127"/>
      <c r="M56" s="127"/>
      <c r="N56" s="127"/>
      <c r="O56" s="127"/>
      <c r="P56" s="127"/>
      <c r="Q56" s="165">
        <f t="shared" si="47"/>
        <v>91.510416666666671</v>
      </c>
      <c r="R56" s="165">
        <f t="shared" si="48"/>
        <v>63.052083333333336</v>
      </c>
      <c r="S56" s="165"/>
      <c r="T56" t="str">
        <f t="shared" si="9"/>
        <v/>
      </c>
      <c r="U56" t="str">
        <f t="shared" si="10"/>
        <v/>
      </c>
      <c r="W56" s="20" t="str">
        <f>IF(ISBLANK($C56),"",'Past Results'!$N$12-$S56)</f>
        <v/>
      </c>
      <c r="X56" s="19">
        <f t="shared" si="11"/>
        <v>52</v>
      </c>
      <c r="Y56" s="44">
        <f>IF(ISBLANK($C56),$O$10/'Past Results'!$D$17,$W56/'Past Results'!$D$17)</f>
        <v>0.22708333333333333</v>
      </c>
      <c r="Z56">
        <f t="shared" si="12"/>
        <v>39.385416666666664</v>
      </c>
      <c r="AC56" t="str">
        <f t="shared" si="49"/>
        <v/>
      </c>
      <c r="AD56" t="str">
        <f t="shared" ref="AD56:AM56" si="70">IF(AND($Y56&gt;=AC$3,$Y56&lt;AD$3),1,"")</f>
        <v/>
      </c>
      <c r="AE56" t="str">
        <f t="shared" si="70"/>
        <v/>
      </c>
      <c r="AF56" t="str">
        <f t="shared" si="70"/>
        <v/>
      </c>
      <c r="AG56">
        <f t="shared" si="70"/>
        <v>1</v>
      </c>
      <c r="AH56" t="str">
        <f t="shared" si="70"/>
        <v/>
      </c>
      <c r="AI56" t="str">
        <f t="shared" si="70"/>
        <v/>
      </c>
      <c r="AJ56" t="str">
        <f t="shared" si="70"/>
        <v/>
      </c>
      <c r="AK56" t="str">
        <f t="shared" si="70"/>
        <v/>
      </c>
      <c r="AL56" t="str">
        <f t="shared" si="70"/>
        <v/>
      </c>
      <c r="AM56" t="str">
        <f t="shared" si="70"/>
        <v/>
      </c>
    </row>
    <row r="57" spans="1:39" ht="23.25" x14ac:dyDescent="0.35">
      <c r="A57" s="149"/>
      <c r="B57" s="152">
        <f t="shared" si="55"/>
        <v>53</v>
      </c>
      <c r="C57" s="131"/>
      <c r="D57" s="131"/>
      <c r="E57" s="131"/>
      <c r="F57" s="7"/>
      <c r="G57" s="77" t="str">
        <f>IF(ISBLANK($C57),"",IF( ISBLANK($E57),"",VLOOKUP($C57,'Past Results'!$A$3:$J$8,2,0)+VLOOKUP($D57,'Past Results'!$A$3:$J$8,3,0)+VLOOKUP($E57,'Past Results'!$A$3:$J$8,4,0)+$F57))</f>
        <v/>
      </c>
      <c r="H57" s="77" t="str">
        <f>IF(ISBLANK($C57),"",IF( ISBLANK($E57),"",VLOOKUP($C57,'Past Results'!$A$3:$J$8,5,0)+VLOOKUP($D57,'Past Results'!$A$3:$J$8,6,0)+VLOOKUP($E57,'Past Results'!$A$3:$J$8,7,0)-$F57))</f>
        <v/>
      </c>
      <c r="I57" s="77" t="str">
        <f>IF(ISBLANK($C57),"",IF( ISBLANK($E57),"",VLOOKUP($C57,'Past Results'!$A$3:$J$8,8,0)+VLOOKUP($D57,'Past Results'!$A$3:$J$8,9,0)+VLOOKUP($E57,'Past Results'!$A$3:$J$8,10,0)))</f>
        <v/>
      </c>
      <c r="J57" s="77" t="str">
        <f t="shared" si="45"/>
        <v/>
      </c>
      <c r="K57" s="77" t="str">
        <f t="shared" si="46"/>
        <v/>
      </c>
      <c r="L57" s="127"/>
      <c r="M57" s="127"/>
      <c r="N57" s="127"/>
      <c r="O57" s="127"/>
      <c r="P57" s="127"/>
      <c r="Q57" s="165">
        <f t="shared" si="47"/>
        <v>91.510416666666671</v>
      </c>
      <c r="R57" s="165">
        <f t="shared" si="48"/>
        <v>63.052083333333336</v>
      </c>
      <c r="S57" s="165"/>
      <c r="T57" t="str">
        <f t="shared" si="9"/>
        <v/>
      </c>
      <c r="U57" t="str">
        <f t="shared" si="10"/>
        <v/>
      </c>
      <c r="W57" s="20" t="str">
        <f>IF(ISBLANK($C57),"",'Past Results'!$N$12-$S57)</f>
        <v/>
      </c>
      <c r="X57" s="19">
        <f t="shared" si="11"/>
        <v>53</v>
      </c>
      <c r="Y57" s="44">
        <f>IF(ISBLANK($C57),$O$10/'Past Results'!$D$17,$W57/'Past Results'!$D$17)</f>
        <v>0.22708333333333333</v>
      </c>
      <c r="Z57">
        <f t="shared" si="12"/>
        <v>39.385416666666664</v>
      </c>
      <c r="AC57" t="str">
        <f t="shared" si="49"/>
        <v/>
      </c>
      <c r="AD57" t="str">
        <f t="shared" ref="AD57:AM57" si="71">IF(AND($Y57&gt;=AC$3,$Y57&lt;AD$3),1,"")</f>
        <v/>
      </c>
      <c r="AE57" t="str">
        <f t="shared" si="71"/>
        <v/>
      </c>
      <c r="AF57" t="str">
        <f t="shared" si="71"/>
        <v/>
      </c>
      <c r="AG57">
        <f t="shared" si="71"/>
        <v>1</v>
      </c>
      <c r="AH57" t="str">
        <f t="shared" si="71"/>
        <v/>
      </c>
      <c r="AI57" t="str">
        <f t="shared" si="71"/>
        <v/>
      </c>
      <c r="AJ57" t="str">
        <f t="shared" si="71"/>
        <v/>
      </c>
      <c r="AK57" t="str">
        <f t="shared" si="71"/>
        <v/>
      </c>
      <c r="AL57" t="str">
        <f t="shared" si="71"/>
        <v/>
      </c>
      <c r="AM57" t="str">
        <f t="shared" si="71"/>
        <v/>
      </c>
    </row>
    <row r="58" spans="1:39" ht="23.25" x14ac:dyDescent="0.35">
      <c r="A58" s="149"/>
      <c r="B58" s="152">
        <f t="shared" si="55"/>
        <v>54</v>
      </c>
      <c r="C58" s="132"/>
      <c r="D58" s="132"/>
      <c r="E58" s="132"/>
      <c r="F58" s="68"/>
      <c r="G58" s="78" t="str">
        <f>IF(ISBLANK($C58),"",IF( ISBLANK($E58),"",VLOOKUP($C58,'Past Results'!$A$3:$J$8,2,0)+VLOOKUP($D58,'Past Results'!$A$3:$J$8,3,0)+VLOOKUP($E58,'Past Results'!$A$3:$J$8,4,0)+$F58))</f>
        <v/>
      </c>
      <c r="H58" s="78" t="str">
        <f>IF(ISBLANK($C58),"",IF( ISBLANK($E58),"",VLOOKUP($C58,'Past Results'!$A$3:$J$8,5,0)+VLOOKUP($D58,'Past Results'!$A$3:$J$8,6,0)+VLOOKUP($E58,'Past Results'!$A$3:$J$8,7,0)-$F58))</f>
        <v/>
      </c>
      <c r="I58" s="78" t="str">
        <f>IF(ISBLANK($C58),"",IF( ISBLANK($E58),"",VLOOKUP($C58,'Past Results'!$A$3:$J$8,8,0)+VLOOKUP($D58,'Past Results'!$A$3:$J$8,9,0)+VLOOKUP($E58,'Past Results'!$A$3:$J$8,10,0)))</f>
        <v/>
      </c>
      <c r="J58" s="78" t="str">
        <f t="shared" si="45"/>
        <v/>
      </c>
      <c r="K58" s="78" t="str">
        <f t="shared" si="46"/>
        <v/>
      </c>
      <c r="L58" s="127"/>
      <c r="M58" s="127"/>
      <c r="N58" s="127"/>
      <c r="O58" s="127"/>
      <c r="P58" s="127"/>
      <c r="Q58" s="165">
        <f t="shared" si="47"/>
        <v>91.510416666666671</v>
      </c>
      <c r="R58" s="165">
        <f t="shared" si="48"/>
        <v>63.052083333333336</v>
      </c>
      <c r="S58" s="165"/>
      <c r="T58" t="str">
        <f t="shared" si="9"/>
        <v/>
      </c>
      <c r="U58" t="str">
        <f t="shared" si="10"/>
        <v/>
      </c>
      <c r="W58" s="20" t="str">
        <f>IF(ISBLANK($C58),"",'Past Results'!$N$12-$S58)</f>
        <v/>
      </c>
      <c r="X58" s="19">
        <f t="shared" si="11"/>
        <v>54</v>
      </c>
      <c r="Y58" s="44">
        <f>IF(ISBLANK($C58),$O$10/'Past Results'!$D$17,$W58/'Past Results'!$D$17)</f>
        <v>0.22708333333333333</v>
      </c>
      <c r="Z58">
        <f t="shared" si="12"/>
        <v>39.385416666666664</v>
      </c>
      <c r="AC58" t="str">
        <f t="shared" si="49"/>
        <v/>
      </c>
      <c r="AD58" t="str">
        <f t="shared" ref="AD58:AM58" si="72">IF(AND($Y58&gt;=AC$3,$Y58&lt;AD$3),1,"")</f>
        <v/>
      </c>
      <c r="AE58" t="str">
        <f t="shared" si="72"/>
        <v/>
      </c>
      <c r="AF58" t="str">
        <f t="shared" si="72"/>
        <v/>
      </c>
      <c r="AG58">
        <f t="shared" si="72"/>
        <v>1</v>
      </c>
      <c r="AH58" t="str">
        <f t="shared" si="72"/>
        <v/>
      </c>
      <c r="AI58" t="str">
        <f t="shared" si="72"/>
        <v/>
      </c>
      <c r="AJ58" t="str">
        <f t="shared" si="72"/>
        <v/>
      </c>
      <c r="AK58" t="str">
        <f t="shared" si="72"/>
        <v/>
      </c>
      <c r="AL58" t="str">
        <f t="shared" si="72"/>
        <v/>
      </c>
      <c r="AM58" t="str">
        <f t="shared" si="72"/>
        <v/>
      </c>
    </row>
    <row r="59" spans="1:39" ht="23.25" x14ac:dyDescent="0.35">
      <c r="A59" s="149"/>
      <c r="B59" s="152">
        <f t="shared" si="55"/>
        <v>55</v>
      </c>
      <c r="C59" s="131"/>
      <c r="D59" s="131"/>
      <c r="E59" s="131"/>
      <c r="F59" s="7"/>
      <c r="G59" s="77" t="str">
        <f>IF(ISBLANK($C59),"",IF( ISBLANK($E59),"",VLOOKUP($C59,'Past Results'!$A$3:$J$8,2,0)+VLOOKUP($D59,'Past Results'!$A$3:$J$8,3,0)+VLOOKUP($E59,'Past Results'!$A$3:$J$8,4,0)+$F59))</f>
        <v/>
      </c>
      <c r="H59" s="77" t="str">
        <f>IF(ISBLANK($C59),"",IF( ISBLANK($E59),"",VLOOKUP($C59,'Past Results'!$A$3:$J$8,5,0)+VLOOKUP($D59,'Past Results'!$A$3:$J$8,6,0)+VLOOKUP($E59,'Past Results'!$A$3:$J$8,7,0)-$F59))</f>
        <v/>
      </c>
      <c r="I59" s="77" t="str">
        <f>IF(ISBLANK($C59),"",IF( ISBLANK($E59),"",VLOOKUP($C59,'Past Results'!$A$3:$J$8,8,0)+VLOOKUP($D59,'Past Results'!$A$3:$J$8,9,0)+VLOOKUP($E59,'Past Results'!$A$3:$J$8,10,0)))</f>
        <v/>
      </c>
      <c r="J59" s="77" t="str">
        <f t="shared" si="45"/>
        <v/>
      </c>
      <c r="K59" s="77" t="str">
        <f t="shared" si="46"/>
        <v/>
      </c>
      <c r="L59" s="127"/>
      <c r="M59" s="127"/>
      <c r="N59" s="127"/>
      <c r="O59" s="127"/>
      <c r="P59" s="127"/>
      <c r="Q59" s="165">
        <f t="shared" si="47"/>
        <v>91.510416666666671</v>
      </c>
      <c r="R59" s="165">
        <f t="shared" si="48"/>
        <v>63.052083333333336</v>
      </c>
      <c r="S59" s="165"/>
      <c r="T59" t="str">
        <f t="shared" si="9"/>
        <v/>
      </c>
      <c r="U59" t="str">
        <f t="shared" si="10"/>
        <v/>
      </c>
      <c r="W59" s="20" t="str">
        <f>IF(ISBLANK($C59),"",'Past Results'!$N$12-$S59)</f>
        <v/>
      </c>
      <c r="X59" s="19">
        <f t="shared" si="11"/>
        <v>55</v>
      </c>
      <c r="Y59" s="44">
        <f>IF(ISBLANK($C59),$O$10/'Past Results'!$D$17,$W59/'Past Results'!$D$17)</f>
        <v>0.22708333333333333</v>
      </c>
      <c r="Z59">
        <f t="shared" si="12"/>
        <v>39.385416666666664</v>
      </c>
      <c r="AC59" t="str">
        <f t="shared" si="49"/>
        <v/>
      </c>
      <c r="AD59" t="str">
        <f t="shared" ref="AD59:AM59" si="73">IF(AND($Y59&gt;=AC$3,$Y59&lt;AD$3),1,"")</f>
        <v/>
      </c>
      <c r="AE59" t="str">
        <f t="shared" si="73"/>
        <v/>
      </c>
      <c r="AF59" t="str">
        <f t="shared" si="73"/>
        <v/>
      </c>
      <c r="AG59">
        <f t="shared" si="73"/>
        <v>1</v>
      </c>
      <c r="AH59" t="str">
        <f t="shared" si="73"/>
        <v/>
      </c>
      <c r="AI59" t="str">
        <f t="shared" si="73"/>
        <v/>
      </c>
      <c r="AJ59" t="str">
        <f t="shared" si="73"/>
        <v/>
      </c>
      <c r="AK59" t="str">
        <f t="shared" si="73"/>
        <v/>
      </c>
      <c r="AL59" t="str">
        <f t="shared" si="73"/>
        <v/>
      </c>
      <c r="AM59" t="str">
        <f t="shared" si="73"/>
        <v/>
      </c>
    </row>
    <row r="60" spans="1:39" ht="23.25" x14ac:dyDescent="0.35">
      <c r="A60" s="149"/>
      <c r="B60" s="152">
        <f t="shared" si="55"/>
        <v>56</v>
      </c>
      <c r="C60" s="132"/>
      <c r="D60" s="132"/>
      <c r="E60" s="132"/>
      <c r="F60" s="68"/>
      <c r="G60" s="78" t="str">
        <f>IF(ISBLANK($C60),"",IF( ISBLANK($E60),"",VLOOKUP($C60,'Past Results'!$A$3:$J$8,2,0)+VLOOKUP($D60,'Past Results'!$A$3:$J$8,3,0)+VLOOKUP($E60,'Past Results'!$A$3:$J$8,4,0)+$F60))</f>
        <v/>
      </c>
      <c r="H60" s="78" t="str">
        <f>IF(ISBLANK($C60),"",IF( ISBLANK($E60),"",VLOOKUP($C60,'Past Results'!$A$3:$J$8,5,0)+VLOOKUP($D60,'Past Results'!$A$3:$J$8,6,0)+VLOOKUP($E60,'Past Results'!$A$3:$J$8,7,0)-$F60))</f>
        <v/>
      </c>
      <c r="I60" s="78" t="str">
        <f>IF(ISBLANK($C60),"",IF( ISBLANK($E60),"",VLOOKUP($C60,'Past Results'!$A$3:$J$8,8,0)+VLOOKUP($D60,'Past Results'!$A$3:$J$8,9,0)+VLOOKUP($E60,'Past Results'!$A$3:$J$8,10,0)))</f>
        <v/>
      </c>
      <c r="J60" s="78" t="str">
        <f t="shared" si="45"/>
        <v/>
      </c>
      <c r="K60" s="78" t="str">
        <f t="shared" si="46"/>
        <v/>
      </c>
      <c r="L60" s="127"/>
      <c r="M60" s="127"/>
      <c r="N60" s="127"/>
      <c r="O60" s="127"/>
      <c r="P60" s="127"/>
      <c r="Q60" s="165">
        <f t="shared" si="47"/>
        <v>91.510416666666671</v>
      </c>
      <c r="R60" s="165">
        <f t="shared" si="48"/>
        <v>63.052083333333336</v>
      </c>
      <c r="S60" s="165"/>
      <c r="T60" t="str">
        <f t="shared" si="9"/>
        <v/>
      </c>
      <c r="U60" t="str">
        <f t="shared" si="10"/>
        <v/>
      </c>
      <c r="W60" s="20" t="str">
        <f>IF(ISBLANK($C60),"",'Past Results'!$N$12-$S60)</f>
        <v/>
      </c>
      <c r="X60" s="19">
        <f t="shared" si="11"/>
        <v>56</v>
      </c>
      <c r="Y60" s="44">
        <f>IF(ISBLANK($C60),$O$10/'Past Results'!$D$17,$W60/'Past Results'!$D$17)</f>
        <v>0.22708333333333333</v>
      </c>
      <c r="Z60">
        <f t="shared" si="12"/>
        <v>39.385416666666664</v>
      </c>
      <c r="AC60" t="str">
        <f t="shared" si="49"/>
        <v/>
      </c>
      <c r="AD60" t="str">
        <f t="shared" ref="AD60:AM60" si="74">IF(AND($Y60&gt;=AC$3,$Y60&lt;AD$3),1,"")</f>
        <v/>
      </c>
      <c r="AE60" t="str">
        <f t="shared" si="74"/>
        <v/>
      </c>
      <c r="AF60" t="str">
        <f t="shared" si="74"/>
        <v/>
      </c>
      <c r="AG60">
        <f t="shared" si="74"/>
        <v>1</v>
      </c>
      <c r="AH60" t="str">
        <f t="shared" si="74"/>
        <v/>
      </c>
      <c r="AI60" t="str">
        <f t="shared" si="74"/>
        <v/>
      </c>
      <c r="AJ60" t="str">
        <f t="shared" si="74"/>
        <v/>
      </c>
      <c r="AK60" t="str">
        <f t="shared" si="74"/>
        <v/>
      </c>
      <c r="AL60" t="str">
        <f t="shared" si="74"/>
        <v/>
      </c>
      <c r="AM60" t="str">
        <f t="shared" si="74"/>
        <v/>
      </c>
    </row>
    <row r="61" spans="1:39" ht="23.25" x14ac:dyDescent="0.35">
      <c r="A61" s="149"/>
      <c r="B61" s="152">
        <f t="shared" si="55"/>
        <v>57</v>
      </c>
      <c r="C61" s="131"/>
      <c r="D61" s="131"/>
      <c r="E61" s="131"/>
      <c r="F61" s="7"/>
      <c r="G61" s="77" t="str">
        <f>IF(ISBLANK($C61),"",IF( ISBLANK($E61),"",VLOOKUP($C61,'Past Results'!$A$3:$J$8,2,0)+VLOOKUP($D61,'Past Results'!$A$3:$J$8,3,0)+VLOOKUP($E61,'Past Results'!$A$3:$J$8,4,0)+$F61))</f>
        <v/>
      </c>
      <c r="H61" s="77" t="str">
        <f>IF(ISBLANK($C61),"",IF( ISBLANK($E61),"",VLOOKUP($C61,'Past Results'!$A$3:$J$8,5,0)+VLOOKUP($D61,'Past Results'!$A$3:$J$8,6,0)+VLOOKUP($E61,'Past Results'!$A$3:$J$8,7,0)-$F61))</f>
        <v/>
      </c>
      <c r="I61" s="77" t="str">
        <f>IF(ISBLANK($C61),"",IF( ISBLANK($E61),"",VLOOKUP($C61,'Past Results'!$A$3:$J$8,8,0)+VLOOKUP($D61,'Past Results'!$A$3:$J$8,9,0)+VLOOKUP($E61,'Past Results'!$A$3:$J$8,10,0)))</f>
        <v/>
      </c>
      <c r="J61" s="77" t="str">
        <f t="shared" si="45"/>
        <v/>
      </c>
      <c r="K61" s="77" t="str">
        <f t="shared" si="46"/>
        <v/>
      </c>
      <c r="L61" s="127"/>
      <c r="M61" s="127"/>
      <c r="N61" s="127"/>
      <c r="O61" s="127"/>
      <c r="P61" s="127"/>
      <c r="Q61" s="165">
        <f t="shared" si="47"/>
        <v>91.510416666666671</v>
      </c>
      <c r="R61" s="165">
        <f t="shared" si="48"/>
        <v>63.052083333333336</v>
      </c>
      <c r="S61" s="165"/>
      <c r="T61" t="str">
        <f t="shared" si="9"/>
        <v/>
      </c>
      <c r="U61" t="str">
        <f t="shared" si="10"/>
        <v/>
      </c>
      <c r="W61" s="20" t="str">
        <f>IF(ISBLANK($C61),"",'Past Results'!$N$12-$S61)</f>
        <v/>
      </c>
      <c r="X61" s="19">
        <f t="shared" si="11"/>
        <v>57</v>
      </c>
      <c r="Y61" s="44">
        <f>IF(ISBLANK($C61),$O$10/'Past Results'!$D$17,$W61/'Past Results'!$D$17)</f>
        <v>0.22708333333333333</v>
      </c>
      <c r="Z61">
        <f t="shared" si="12"/>
        <v>39.385416666666664</v>
      </c>
      <c r="AC61" t="str">
        <f t="shared" si="49"/>
        <v/>
      </c>
      <c r="AD61" t="str">
        <f t="shared" ref="AD61:AM61" si="75">IF(AND($Y61&gt;=AC$3,$Y61&lt;AD$3),1,"")</f>
        <v/>
      </c>
      <c r="AE61" t="str">
        <f t="shared" si="75"/>
        <v/>
      </c>
      <c r="AF61" t="str">
        <f t="shared" si="75"/>
        <v/>
      </c>
      <c r="AG61">
        <f t="shared" si="75"/>
        <v>1</v>
      </c>
      <c r="AH61" t="str">
        <f t="shared" si="75"/>
        <v/>
      </c>
      <c r="AI61" t="str">
        <f t="shared" si="75"/>
        <v/>
      </c>
      <c r="AJ61" t="str">
        <f t="shared" si="75"/>
        <v/>
      </c>
      <c r="AK61" t="str">
        <f t="shared" si="75"/>
        <v/>
      </c>
      <c r="AL61" t="str">
        <f t="shared" si="75"/>
        <v/>
      </c>
      <c r="AM61" t="str">
        <f t="shared" si="75"/>
        <v/>
      </c>
    </row>
    <row r="62" spans="1:39" ht="23.25" x14ac:dyDescent="0.35">
      <c r="A62" s="149"/>
      <c r="B62" s="152">
        <f t="shared" si="55"/>
        <v>58</v>
      </c>
      <c r="C62" s="132"/>
      <c r="D62" s="132"/>
      <c r="E62" s="132"/>
      <c r="F62" s="68"/>
      <c r="G62" s="78" t="str">
        <f>IF(ISBLANK($C62),"",IF( ISBLANK($E62),"",VLOOKUP($C62,'Past Results'!$A$3:$J$8,2,0)+VLOOKUP($D62,'Past Results'!$A$3:$J$8,3,0)+VLOOKUP($E62,'Past Results'!$A$3:$J$8,4,0)+$F62))</f>
        <v/>
      </c>
      <c r="H62" s="78" t="str">
        <f>IF(ISBLANK($C62),"",IF( ISBLANK($E62),"",VLOOKUP($C62,'Past Results'!$A$3:$J$8,5,0)+VLOOKUP($D62,'Past Results'!$A$3:$J$8,6,0)+VLOOKUP($E62,'Past Results'!$A$3:$J$8,7,0)-$F62))</f>
        <v/>
      </c>
      <c r="I62" s="78" t="str">
        <f>IF(ISBLANK($C62),"",IF( ISBLANK($E62),"",VLOOKUP($C62,'Past Results'!$A$3:$J$8,8,0)+VLOOKUP($D62,'Past Results'!$A$3:$J$8,9,0)+VLOOKUP($E62,'Past Results'!$A$3:$J$8,10,0)))</f>
        <v/>
      </c>
      <c r="J62" s="78" t="str">
        <f t="shared" si="45"/>
        <v/>
      </c>
      <c r="K62" s="78" t="str">
        <f t="shared" si="46"/>
        <v/>
      </c>
      <c r="L62" s="127"/>
      <c r="M62" s="127"/>
      <c r="N62" s="127"/>
      <c r="O62" s="127"/>
      <c r="P62" s="127"/>
      <c r="Q62" s="165">
        <f t="shared" si="47"/>
        <v>91.510416666666671</v>
      </c>
      <c r="R62" s="165">
        <f t="shared" si="48"/>
        <v>63.052083333333336</v>
      </c>
      <c r="S62" s="165"/>
      <c r="T62" t="str">
        <f t="shared" si="9"/>
        <v/>
      </c>
      <c r="U62" t="str">
        <f t="shared" si="10"/>
        <v/>
      </c>
      <c r="W62" s="20" t="str">
        <f>IF(ISBLANK($C62),"",'Past Results'!$N$12-$S62)</f>
        <v/>
      </c>
      <c r="X62" s="19">
        <f t="shared" si="11"/>
        <v>58</v>
      </c>
      <c r="Y62" s="44">
        <f>IF(ISBLANK($C62),$O$10/'Past Results'!$D$17,$W62/'Past Results'!$D$17)</f>
        <v>0.22708333333333333</v>
      </c>
      <c r="Z62">
        <f t="shared" si="12"/>
        <v>39.385416666666664</v>
      </c>
      <c r="AC62" t="str">
        <f t="shared" si="49"/>
        <v/>
      </c>
      <c r="AD62" t="str">
        <f t="shared" ref="AD62:AM62" si="76">IF(AND($Y62&gt;=AC$3,$Y62&lt;AD$3),1,"")</f>
        <v/>
      </c>
      <c r="AE62" t="str">
        <f t="shared" si="76"/>
        <v/>
      </c>
      <c r="AF62" t="str">
        <f t="shared" si="76"/>
        <v/>
      </c>
      <c r="AG62">
        <f t="shared" si="76"/>
        <v>1</v>
      </c>
      <c r="AH62" t="str">
        <f t="shared" si="76"/>
        <v/>
      </c>
      <c r="AI62" t="str">
        <f t="shared" si="76"/>
        <v/>
      </c>
      <c r="AJ62" t="str">
        <f t="shared" si="76"/>
        <v/>
      </c>
      <c r="AK62" t="str">
        <f t="shared" si="76"/>
        <v/>
      </c>
      <c r="AL62" t="str">
        <f t="shared" si="76"/>
        <v/>
      </c>
      <c r="AM62" t="str">
        <f t="shared" si="76"/>
        <v/>
      </c>
    </row>
    <row r="63" spans="1:39" ht="23.25" x14ac:dyDescent="0.35">
      <c r="A63" s="149"/>
      <c r="B63" s="152">
        <f t="shared" si="55"/>
        <v>59</v>
      </c>
      <c r="C63" s="131"/>
      <c r="D63" s="131"/>
      <c r="E63" s="131"/>
      <c r="F63" s="7"/>
      <c r="G63" s="77" t="str">
        <f>IF(ISBLANK($C63),"",IF( ISBLANK($E63),"",VLOOKUP($C63,'Past Results'!$A$3:$J$8,2,0)+VLOOKUP($D63,'Past Results'!$A$3:$J$8,3,0)+VLOOKUP($E63,'Past Results'!$A$3:$J$8,4,0)+$F63))</f>
        <v/>
      </c>
      <c r="H63" s="77" t="str">
        <f>IF(ISBLANK($C63),"",IF( ISBLANK($E63),"",VLOOKUP($C63,'Past Results'!$A$3:$J$8,5,0)+VLOOKUP($D63,'Past Results'!$A$3:$J$8,6,0)+VLOOKUP($E63,'Past Results'!$A$3:$J$8,7,0)-$F63))</f>
        <v/>
      </c>
      <c r="I63" s="77" t="str">
        <f>IF(ISBLANK($C63),"",IF( ISBLANK($E63),"",VLOOKUP($C63,'Past Results'!$A$3:$J$8,8,0)+VLOOKUP($D63,'Past Results'!$A$3:$J$8,9,0)+VLOOKUP($E63,'Past Results'!$A$3:$J$8,10,0)))</f>
        <v/>
      </c>
      <c r="J63" s="77" t="str">
        <f t="shared" si="45"/>
        <v/>
      </c>
      <c r="K63" s="77" t="str">
        <f t="shared" si="46"/>
        <v/>
      </c>
      <c r="L63" s="127"/>
      <c r="M63" s="127"/>
      <c r="N63" s="127"/>
      <c r="O63" s="127"/>
      <c r="P63" s="127"/>
      <c r="Q63" s="165">
        <f t="shared" si="47"/>
        <v>91.510416666666671</v>
      </c>
      <c r="R63" s="165">
        <f t="shared" si="48"/>
        <v>63.052083333333336</v>
      </c>
      <c r="S63" s="165"/>
      <c r="T63" t="str">
        <f t="shared" si="9"/>
        <v/>
      </c>
      <c r="U63" t="str">
        <f t="shared" si="10"/>
        <v/>
      </c>
      <c r="W63" s="20" t="str">
        <f>IF(ISBLANK($C63),"",'Past Results'!$N$12-$S63)</f>
        <v/>
      </c>
      <c r="X63" s="19">
        <f t="shared" si="11"/>
        <v>59</v>
      </c>
      <c r="Y63" s="44">
        <f>IF(ISBLANK($C63),$O$10/'Past Results'!$D$17,$W63/'Past Results'!$D$17)</f>
        <v>0.22708333333333333</v>
      </c>
      <c r="Z63">
        <f t="shared" si="12"/>
        <v>39.385416666666664</v>
      </c>
      <c r="AC63" t="str">
        <f t="shared" si="49"/>
        <v/>
      </c>
      <c r="AD63" t="str">
        <f t="shared" ref="AD63:AM63" si="77">IF(AND($Y63&gt;=AC$3,$Y63&lt;AD$3),1,"")</f>
        <v/>
      </c>
      <c r="AE63" t="str">
        <f t="shared" si="77"/>
        <v/>
      </c>
      <c r="AF63" t="str">
        <f t="shared" si="77"/>
        <v/>
      </c>
      <c r="AG63">
        <f t="shared" si="77"/>
        <v>1</v>
      </c>
      <c r="AH63" t="str">
        <f t="shared" si="77"/>
        <v/>
      </c>
      <c r="AI63" t="str">
        <f t="shared" si="77"/>
        <v/>
      </c>
      <c r="AJ63" t="str">
        <f t="shared" si="77"/>
        <v/>
      </c>
      <c r="AK63" t="str">
        <f t="shared" si="77"/>
        <v/>
      </c>
      <c r="AL63" t="str">
        <f t="shared" si="77"/>
        <v/>
      </c>
      <c r="AM63" t="str">
        <f t="shared" si="77"/>
        <v/>
      </c>
    </row>
    <row r="64" spans="1:39" ht="23.25" x14ac:dyDescent="0.35">
      <c r="A64" s="149"/>
      <c r="B64" s="152">
        <f t="shared" si="55"/>
        <v>60</v>
      </c>
      <c r="C64" s="132"/>
      <c r="D64" s="132"/>
      <c r="E64" s="132"/>
      <c r="F64" s="68"/>
      <c r="G64" s="78" t="str">
        <f>IF(ISBLANK($C64),"",IF( ISBLANK($E64),"",VLOOKUP($C64,'Past Results'!$A$3:$J$8,2,0)+VLOOKUP($D64,'Past Results'!$A$3:$J$8,3,0)+VLOOKUP($E64,'Past Results'!$A$3:$J$8,4,0)+$F64))</f>
        <v/>
      </c>
      <c r="H64" s="78" t="str">
        <f>IF(ISBLANK($C64),"",IF( ISBLANK($E64),"",VLOOKUP($C64,'Past Results'!$A$3:$J$8,5,0)+VLOOKUP($D64,'Past Results'!$A$3:$J$8,6,0)+VLOOKUP($E64,'Past Results'!$A$3:$J$8,7,0)-$F64))</f>
        <v/>
      </c>
      <c r="I64" s="78" t="str">
        <f>IF(ISBLANK($C64),"",IF( ISBLANK($E64),"",VLOOKUP($C64,'Past Results'!$A$3:$J$8,8,0)+VLOOKUP($D64,'Past Results'!$A$3:$J$8,9,0)+VLOOKUP($E64,'Past Results'!$A$3:$J$8,10,0)))</f>
        <v/>
      </c>
      <c r="J64" s="78" t="str">
        <f t="shared" si="45"/>
        <v/>
      </c>
      <c r="K64" s="78" t="str">
        <f t="shared" si="46"/>
        <v/>
      </c>
      <c r="L64" s="127"/>
      <c r="M64" s="127"/>
      <c r="N64" s="127"/>
      <c r="O64" s="127"/>
      <c r="P64" s="127"/>
      <c r="Q64" s="165">
        <f t="shared" si="47"/>
        <v>91.510416666666671</v>
      </c>
      <c r="R64" s="165">
        <f t="shared" si="48"/>
        <v>63.052083333333336</v>
      </c>
      <c r="S64" s="165"/>
      <c r="T64" t="str">
        <f t="shared" si="9"/>
        <v/>
      </c>
      <c r="U64" t="str">
        <f t="shared" si="10"/>
        <v/>
      </c>
      <c r="W64" s="20" t="str">
        <f>IF(ISBLANK($C64),"",'Past Results'!$N$12-$S64)</f>
        <v/>
      </c>
      <c r="X64" s="19">
        <f t="shared" si="11"/>
        <v>60</v>
      </c>
      <c r="Y64" s="44">
        <f>IF(ISBLANK($C64),$O$10/'Past Results'!$D$17,$W64/'Past Results'!$D$17)</f>
        <v>0.22708333333333333</v>
      </c>
      <c r="Z64">
        <f t="shared" si="12"/>
        <v>39.385416666666664</v>
      </c>
      <c r="AC64" t="str">
        <f t="shared" si="49"/>
        <v/>
      </c>
      <c r="AD64" t="str">
        <f t="shared" ref="AD64:AM64" si="78">IF(AND($Y64&gt;=AC$3,$Y64&lt;AD$3),1,"")</f>
        <v/>
      </c>
      <c r="AE64" t="str">
        <f t="shared" si="78"/>
        <v/>
      </c>
      <c r="AF64" t="str">
        <f t="shared" si="78"/>
        <v/>
      </c>
      <c r="AG64">
        <f t="shared" si="78"/>
        <v>1</v>
      </c>
      <c r="AH64" t="str">
        <f t="shared" si="78"/>
        <v/>
      </c>
      <c r="AI64" t="str">
        <f t="shared" si="78"/>
        <v/>
      </c>
      <c r="AJ64" t="str">
        <f t="shared" si="78"/>
        <v/>
      </c>
      <c r="AK64" t="str">
        <f t="shared" si="78"/>
        <v/>
      </c>
      <c r="AL64" t="str">
        <f t="shared" si="78"/>
        <v/>
      </c>
      <c r="AM64" t="str">
        <f t="shared" si="78"/>
        <v/>
      </c>
    </row>
    <row r="65" spans="1:39" ht="23.25" x14ac:dyDescent="0.35">
      <c r="A65" s="149"/>
      <c r="B65" s="152">
        <f t="shared" si="55"/>
        <v>61</v>
      </c>
      <c r="C65" s="131"/>
      <c r="D65" s="131"/>
      <c r="E65" s="131"/>
      <c r="F65" s="7"/>
      <c r="G65" s="77" t="str">
        <f>IF(ISBLANK($C65),"",IF( ISBLANK($E65),"",VLOOKUP($C65,'Past Results'!$A$3:$J$8,2,0)+VLOOKUP($D65,'Past Results'!$A$3:$J$8,3,0)+VLOOKUP($E65,'Past Results'!$A$3:$J$8,4,0)+$F65))</f>
        <v/>
      </c>
      <c r="H65" s="77" t="str">
        <f>IF(ISBLANK($C65),"",IF( ISBLANK($E65),"",VLOOKUP($C65,'Past Results'!$A$3:$J$8,5,0)+VLOOKUP($D65,'Past Results'!$A$3:$J$8,6,0)+VLOOKUP($E65,'Past Results'!$A$3:$J$8,7,0)-$F65))</f>
        <v/>
      </c>
      <c r="I65" s="77" t="str">
        <f>IF(ISBLANK($C65),"",IF( ISBLANK($E65),"",VLOOKUP($C65,'Past Results'!$A$3:$J$8,8,0)+VLOOKUP($D65,'Past Results'!$A$3:$J$8,9,0)+VLOOKUP($E65,'Past Results'!$A$3:$J$8,10,0)))</f>
        <v/>
      </c>
      <c r="J65" s="77" t="str">
        <f t="shared" si="45"/>
        <v/>
      </c>
      <c r="K65" s="77" t="str">
        <f t="shared" si="46"/>
        <v/>
      </c>
      <c r="L65" s="127"/>
      <c r="M65" s="127"/>
      <c r="N65" s="127"/>
      <c r="O65" s="127"/>
      <c r="P65" s="127"/>
      <c r="Q65" s="165">
        <f t="shared" si="47"/>
        <v>91.510416666666671</v>
      </c>
      <c r="R65" s="165">
        <f t="shared" si="48"/>
        <v>63.052083333333336</v>
      </c>
      <c r="S65" s="165"/>
      <c r="T65" t="str">
        <f t="shared" si="9"/>
        <v/>
      </c>
      <c r="U65" t="str">
        <f t="shared" si="10"/>
        <v/>
      </c>
      <c r="W65" s="20" t="str">
        <f>IF(ISBLANK($C65),"",'Past Results'!$N$12-$S65)</f>
        <v/>
      </c>
      <c r="X65" s="19">
        <f t="shared" si="11"/>
        <v>61</v>
      </c>
      <c r="Y65" s="44">
        <f>IF(ISBLANK($C65),$O$10/'Past Results'!$D$17,$W65/'Past Results'!$D$17)</f>
        <v>0.22708333333333333</v>
      </c>
      <c r="Z65">
        <f t="shared" si="12"/>
        <v>39.385416666666664</v>
      </c>
      <c r="AC65" t="str">
        <f t="shared" si="49"/>
        <v/>
      </c>
      <c r="AD65" t="str">
        <f t="shared" ref="AD65:AM65" si="79">IF(AND($Y65&gt;=AC$3,$Y65&lt;AD$3),1,"")</f>
        <v/>
      </c>
      <c r="AE65" t="str">
        <f t="shared" si="79"/>
        <v/>
      </c>
      <c r="AF65" t="str">
        <f t="shared" si="79"/>
        <v/>
      </c>
      <c r="AG65">
        <f t="shared" si="79"/>
        <v>1</v>
      </c>
      <c r="AH65" t="str">
        <f t="shared" si="79"/>
        <v/>
      </c>
      <c r="AI65" t="str">
        <f t="shared" si="79"/>
        <v/>
      </c>
      <c r="AJ65" t="str">
        <f t="shared" si="79"/>
        <v/>
      </c>
      <c r="AK65" t="str">
        <f t="shared" si="79"/>
        <v/>
      </c>
      <c r="AL65" t="str">
        <f t="shared" si="79"/>
        <v/>
      </c>
      <c r="AM65" t="str">
        <f t="shared" si="79"/>
        <v/>
      </c>
    </row>
    <row r="66" spans="1:39" ht="23.25" x14ac:dyDescent="0.35">
      <c r="A66" s="149"/>
      <c r="B66" s="152">
        <f t="shared" si="55"/>
        <v>62</v>
      </c>
      <c r="C66" s="132"/>
      <c r="D66" s="132"/>
      <c r="E66" s="132"/>
      <c r="F66" s="68"/>
      <c r="G66" s="78" t="str">
        <f>IF(ISBLANK($C66),"",IF( ISBLANK($E66),"",VLOOKUP($C66,'Past Results'!$A$3:$J$8,2,0)+VLOOKUP($D66,'Past Results'!$A$3:$J$8,3,0)+VLOOKUP($E66,'Past Results'!$A$3:$J$8,4,0)+$F66))</f>
        <v/>
      </c>
      <c r="H66" s="78" t="str">
        <f>IF(ISBLANK($C66),"",IF( ISBLANK($E66),"",VLOOKUP($C66,'Past Results'!$A$3:$J$8,5,0)+VLOOKUP($D66,'Past Results'!$A$3:$J$8,6,0)+VLOOKUP($E66,'Past Results'!$A$3:$J$8,7,0)-$F66))</f>
        <v/>
      </c>
      <c r="I66" s="78" t="str">
        <f>IF(ISBLANK($C66),"",IF( ISBLANK($E66),"",VLOOKUP($C66,'Past Results'!$A$3:$J$8,8,0)+VLOOKUP($D66,'Past Results'!$A$3:$J$8,9,0)+VLOOKUP($E66,'Past Results'!$A$3:$J$8,10,0)))</f>
        <v/>
      </c>
      <c r="J66" s="78" t="str">
        <f t="shared" si="45"/>
        <v/>
      </c>
      <c r="K66" s="78" t="str">
        <f t="shared" si="46"/>
        <v/>
      </c>
      <c r="L66" s="127"/>
      <c r="M66" s="127"/>
      <c r="N66" s="127"/>
      <c r="O66" s="127"/>
      <c r="P66" s="127"/>
      <c r="Q66" s="165">
        <f t="shared" si="47"/>
        <v>91.510416666666671</v>
      </c>
      <c r="R66" s="165">
        <f t="shared" si="48"/>
        <v>63.052083333333336</v>
      </c>
      <c r="S66" s="165"/>
      <c r="T66" t="str">
        <f t="shared" si="9"/>
        <v/>
      </c>
      <c r="U66" t="str">
        <f t="shared" si="10"/>
        <v/>
      </c>
      <c r="W66" s="20" t="str">
        <f>IF(ISBLANK($C66),"",'Past Results'!$N$12-$S66)</f>
        <v/>
      </c>
      <c r="X66" s="19">
        <f t="shared" si="11"/>
        <v>62</v>
      </c>
      <c r="Y66" s="44">
        <f>IF(ISBLANK($C66),$O$10/'Past Results'!$D$17,$W66/'Past Results'!$D$17)</f>
        <v>0.22708333333333333</v>
      </c>
      <c r="Z66">
        <f t="shared" si="12"/>
        <v>39.385416666666664</v>
      </c>
      <c r="AC66" t="str">
        <f t="shared" si="49"/>
        <v/>
      </c>
      <c r="AD66" t="str">
        <f t="shared" ref="AD66:AM66" si="80">IF(AND($Y66&gt;=AC$3,$Y66&lt;AD$3),1,"")</f>
        <v/>
      </c>
      <c r="AE66" t="str">
        <f t="shared" si="80"/>
        <v/>
      </c>
      <c r="AF66" t="str">
        <f t="shared" si="80"/>
        <v/>
      </c>
      <c r="AG66">
        <f t="shared" si="80"/>
        <v>1</v>
      </c>
      <c r="AH66" t="str">
        <f t="shared" si="80"/>
        <v/>
      </c>
      <c r="AI66" t="str">
        <f t="shared" si="80"/>
        <v/>
      </c>
      <c r="AJ66" t="str">
        <f t="shared" si="80"/>
        <v/>
      </c>
      <c r="AK66" t="str">
        <f t="shared" si="80"/>
        <v/>
      </c>
      <c r="AL66" t="str">
        <f t="shared" si="80"/>
        <v/>
      </c>
      <c r="AM66" t="str">
        <f t="shared" si="80"/>
        <v/>
      </c>
    </row>
    <row r="67" spans="1:39" ht="23.25" x14ac:dyDescent="0.35">
      <c r="A67" s="149"/>
      <c r="B67" s="152">
        <f t="shared" si="55"/>
        <v>63</v>
      </c>
      <c r="C67" s="131"/>
      <c r="D67" s="131"/>
      <c r="E67" s="131"/>
      <c r="F67" s="7"/>
      <c r="G67" s="77" t="str">
        <f>IF(ISBLANK($C67),"",IF( ISBLANK($E67),"",VLOOKUP($C67,'Past Results'!$A$3:$J$8,2,0)+VLOOKUP($D67,'Past Results'!$A$3:$J$8,3,0)+VLOOKUP($E67,'Past Results'!$A$3:$J$8,4,0)+$F67))</f>
        <v/>
      </c>
      <c r="H67" s="77" t="str">
        <f>IF(ISBLANK($C67),"",IF( ISBLANK($E67),"",VLOOKUP($C67,'Past Results'!$A$3:$J$8,5,0)+VLOOKUP($D67,'Past Results'!$A$3:$J$8,6,0)+VLOOKUP($E67,'Past Results'!$A$3:$J$8,7,0)-$F67))</f>
        <v/>
      </c>
      <c r="I67" s="77" t="str">
        <f>IF(ISBLANK($C67),"",IF( ISBLANK($E67),"",VLOOKUP($C67,'Past Results'!$A$3:$J$8,8,0)+VLOOKUP($D67,'Past Results'!$A$3:$J$8,9,0)+VLOOKUP($E67,'Past Results'!$A$3:$J$8,10,0)))</f>
        <v/>
      </c>
      <c r="J67" s="77" t="str">
        <f t="shared" si="45"/>
        <v/>
      </c>
      <c r="K67" s="77" t="str">
        <f t="shared" si="46"/>
        <v/>
      </c>
      <c r="L67" s="127"/>
      <c r="M67" s="127"/>
      <c r="N67" s="127"/>
      <c r="O67" s="127"/>
      <c r="P67" s="127"/>
      <c r="Q67" s="165">
        <f t="shared" si="47"/>
        <v>91.510416666666671</v>
      </c>
      <c r="R67" s="165">
        <f t="shared" si="48"/>
        <v>63.052083333333336</v>
      </c>
      <c r="S67" s="165"/>
      <c r="T67" t="str">
        <f t="shared" si="9"/>
        <v/>
      </c>
      <c r="U67" t="str">
        <f t="shared" si="10"/>
        <v/>
      </c>
      <c r="W67" s="20" t="str">
        <f>IF(ISBLANK($C67),"",'Past Results'!$N$12-$S67)</f>
        <v/>
      </c>
      <c r="X67" s="19">
        <f t="shared" si="11"/>
        <v>63</v>
      </c>
      <c r="Y67" s="44">
        <f>IF(ISBLANK($C67),$O$10/'Past Results'!$D$17,$W67/'Past Results'!$D$17)</f>
        <v>0.22708333333333333</v>
      </c>
      <c r="Z67">
        <f t="shared" si="12"/>
        <v>39.385416666666664</v>
      </c>
      <c r="AC67" t="str">
        <f t="shared" si="49"/>
        <v/>
      </c>
      <c r="AD67" t="str">
        <f t="shared" ref="AD67:AM67" si="81">IF(AND($Y67&gt;=AC$3,$Y67&lt;AD$3),1,"")</f>
        <v/>
      </c>
      <c r="AE67" t="str">
        <f t="shared" si="81"/>
        <v/>
      </c>
      <c r="AF67" t="str">
        <f t="shared" si="81"/>
        <v/>
      </c>
      <c r="AG67">
        <f t="shared" si="81"/>
        <v>1</v>
      </c>
      <c r="AH67" t="str">
        <f t="shared" si="81"/>
        <v/>
      </c>
      <c r="AI67" t="str">
        <f t="shared" si="81"/>
        <v/>
      </c>
      <c r="AJ67" t="str">
        <f t="shared" si="81"/>
        <v/>
      </c>
      <c r="AK67" t="str">
        <f t="shared" si="81"/>
        <v/>
      </c>
      <c r="AL67" t="str">
        <f t="shared" si="81"/>
        <v/>
      </c>
      <c r="AM67" t="str">
        <f t="shared" si="81"/>
        <v/>
      </c>
    </row>
    <row r="68" spans="1:39" ht="23.25" x14ac:dyDescent="0.35">
      <c r="A68" s="149"/>
      <c r="B68" s="152">
        <f t="shared" si="55"/>
        <v>64</v>
      </c>
      <c r="C68" s="132"/>
      <c r="D68" s="132"/>
      <c r="E68" s="132"/>
      <c r="F68" s="68"/>
      <c r="G68" s="78" t="str">
        <f>IF(ISBLANK($C68),"",IF( ISBLANK($E68),"",VLOOKUP($C68,'Past Results'!$A$3:$J$8,2,0)+VLOOKUP($D68,'Past Results'!$A$3:$J$8,3,0)+VLOOKUP($E68,'Past Results'!$A$3:$J$8,4,0)+$F68))</f>
        <v/>
      </c>
      <c r="H68" s="78" t="str">
        <f>IF(ISBLANK($C68),"",IF( ISBLANK($E68),"",VLOOKUP($C68,'Past Results'!$A$3:$J$8,5,0)+VLOOKUP($D68,'Past Results'!$A$3:$J$8,6,0)+VLOOKUP($E68,'Past Results'!$A$3:$J$8,7,0)-$F68))</f>
        <v/>
      </c>
      <c r="I68" s="78" t="str">
        <f>IF(ISBLANK($C68),"",IF( ISBLANK($E68),"",VLOOKUP($C68,'Past Results'!$A$3:$J$8,8,0)+VLOOKUP($D68,'Past Results'!$A$3:$J$8,9,0)+VLOOKUP($E68,'Past Results'!$A$3:$J$8,10,0)))</f>
        <v/>
      </c>
      <c r="J68" s="78" t="str">
        <f t="shared" si="45"/>
        <v/>
      </c>
      <c r="K68" s="78" t="str">
        <f t="shared" si="46"/>
        <v/>
      </c>
      <c r="L68" s="127"/>
      <c r="M68" s="127"/>
      <c r="N68" s="127"/>
      <c r="O68" s="127"/>
      <c r="P68" s="127"/>
      <c r="Q68" s="165">
        <f t="shared" si="47"/>
        <v>91.510416666666671</v>
      </c>
      <c r="R68" s="165">
        <f t="shared" si="48"/>
        <v>63.052083333333336</v>
      </c>
      <c r="S68" s="165"/>
      <c r="T68" t="str">
        <f t="shared" si="9"/>
        <v/>
      </c>
      <c r="U68" t="str">
        <f t="shared" si="10"/>
        <v/>
      </c>
      <c r="W68" s="20" t="str">
        <f>IF(ISBLANK($C68),"",'Past Results'!$N$12-$S68)</f>
        <v/>
      </c>
      <c r="X68" s="19">
        <f t="shared" si="11"/>
        <v>64</v>
      </c>
      <c r="Y68" s="44">
        <f>IF(ISBLANK($C68),$O$10/'Past Results'!$D$17,$W68/'Past Results'!$D$17)</f>
        <v>0.22708333333333333</v>
      </c>
      <c r="Z68">
        <f t="shared" si="12"/>
        <v>39.385416666666664</v>
      </c>
      <c r="AC68" t="str">
        <f t="shared" si="49"/>
        <v/>
      </c>
      <c r="AD68" t="str">
        <f t="shared" ref="AD68:AM68" si="82">IF(AND($Y68&gt;=AC$3,$Y68&lt;AD$3),1,"")</f>
        <v/>
      </c>
      <c r="AE68" t="str">
        <f t="shared" si="82"/>
        <v/>
      </c>
      <c r="AF68" t="str">
        <f t="shared" si="82"/>
        <v/>
      </c>
      <c r="AG68">
        <f t="shared" si="82"/>
        <v>1</v>
      </c>
      <c r="AH68" t="str">
        <f t="shared" si="82"/>
        <v/>
      </c>
      <c r="AI68" t="str">
        <f t="shared" si="82"/>
        <v/>
      </c>
      <c r="AJ68" t="str">
        <f t="shared" si="82"/>
        <v/>
      </c>
      <c r="AK68" t="str">
        <f t="shared" si="82"/>
        <v/>
      </c>
      <c r="AL68" t="str">
        <f t="shared" si="82"/>
        <v/>
      </c>
      <c r="AM68" t="str">
        <f t="shared" si="82"/>
        <v/>
      </c>
    </row>
    <row r="69" spans="1:39" ht="23.25" x14ac:dyDescent="0.35">
      <c r="A69" s="149"/>
      <c r="B69" s="152">
        <f t="shared" si="55"/>
        <v>65</v>
      </c>
      <c r="C69" s="131"/>
      <c r="D69" s="131"/>
      <c r="E69" s="131"/>
      <c r="F69" s="7"/>
      <c r="G69" s="77" t="str">
        <f>IF(ISBLANK($C69),"",IF( ISBLANK($E69),"",VLOOKUP($C69,'Past Results'!$A$3:$J$8,2,0)+VLOOKUP($D69,'Past Results'!$A$3:$J$8,3,0)+VLOOKUP($E69,'Past Results'!$A$3:$J$8,4,0)+$F69))</f>
        <v/>
      </c>
      <c r="H69" s="77" t="str">
        <f>IF(ISBLANK($C69),"",IF( ISBLANK($E69),"",VLOOKUP($C69,'Past Results'!$A$3:$J$8,5,0)+VLOOKUP($D69,'Past Results'!$A$3:$J$8,6,0)+VLOOKUP($E69,'Past Results'!$A$3:$J$8,7,0)-$F69))</f>
        <v/>
      </c>
      <c r="I69" s="77" t="str">
        <f>IF(ISBLANK($C69),"",IF( ISBLANK($E69),"",VLOOKUP($C69,'Past Results'!$A$3:$J$8,8,0)+VLOOKUP($D69,'Past Results'!$A$3:$J$8,9,0)+VLOOKUP($E69,'Past Results'!$A$3:$J$8,10,0)))</f>
        <v/>
      </c>
      <c r="J69" s="77" t="str">
        <f t="shared" ref="J69:J80" si="83">IF(ISBLANK($E69),"",$G69+$H69)</f>
        <v/>
      </c>
      <c r="K69" s="77" t="str">
        <f t="shared" ref="K69:K80" si="84">IF(ISBLANK($E69),"",$G69+$H69+$I69)</f>
        <v/>
      </c>
      <c r="L69" s="127"/>
      <c r="M69" s="127"/>
      <c r="N69" s="127"/>
      <c r="O69" s="127"/>
      <c r="P69" s="127"/>
      <c r="Q69" s="165">
        <f t="shared" ref="Q69:Q80" si="85">IF(ISBLANK(E69),Q$3,G69)</f>
        <v>91.510416666666671</v>
      </c>
      <c r="R69" s="165">
        <f t="shared" ref="R69:R80" si="86">IF(ISBLANK(E69),R$3,H69)</f>
        <v>63.052083333333336</v>
      </c>
      <c r="S69" s="165"/>
      <c r="T69" t="str">
        <f t="shared" si="9"/>
        <v/>
      </c>
      <c r="U69" t="str">
        <f t="shared" si="10"/>
        <v/>
      </c>
      <c r="W69" s="20" t="str">
        <f>IF(ISBLANK($C69),"",'Past Results'!$N$12-$S69)</f>
        <v/>
      </c>
      <c r="X69" s="19">
        <f t="shared" si="11"/>
        <v>65</v>
      </c>
      <c r="Y69" s="44">
        <f>IF(ISBLANK($C69),$O$10/'Past Results'!$D$17,$W69/'Past Results'!$D$17)</f>
        <v>0.22708333333333333</v>
      </c>
      <c r="Z69">
        <f t="shared" si="12"/>
        <v>39.385416666666664</v>
      </c>
      <c r="AC69" t="str">
        <f t="shared" ref="AC69:AC80" si="87">IF($Y69&lt;AC$3,1,"")</f>
        <v/>
      </c>
      <c r="AD69" t="str">
        <f t="shared" ref="AD69:AM69" si="88">IF(AND($Y69&gt;=AC$3,$Y69&lt;AD$3),1,"")</f>
        <v/>
      </c>
      <c r="AE69" t="str">
        <f t="shared" si="88"/>
        <v/>
      </c>
      <c r="AF69" t="str">
        <f t="shared" si="88"/>
        <v/>
      </c>
      <c r="AG69">
        <f t="shared" si="88"/>
        <v>1</v>
      </c>
      <c r="AH69" t="str">
        <f t="shared" si="88"/>
        <v/>
      </c>
      <c r="AI69" t="str">
        <f t="shared" si="88"/>
        <v/>
      </c>
      <c r="AJ69" t="str">
        <f t="shared" si="88"/>
        <v/>
      </c>
      <c r="AK69" t="str">
        <f t="shared" si="88"/>
        <v/>
      </c>
      <c r="AL69" t="str">
        <f t="shared" si="88"/>
        <v/>
      </c>
      <c r="AM69" t="str">
        <f t="shared" si="88"/>
        <v/>
      </c>
    </row>
    <row r="70" spans="1:39" ht="23.25" x14ac:dyDescent="0.35">
      <c r="A70" s="149"/>
      <c r="B70" s="152">
        <f t="shared" si="55"/>
        <v>66</v>
      </c>
      <c r="C70" s="132"/>
      <c r="D70" s="132"/>
      <c r="E70" s="132"/>
      <c r="F70" s="68"/>
      <c r="G70" s="78" t="str">
        <f>IF(ISBLANK($C70),"",IF( ISBLANK($E70),"",VLOOKUP($C70,'Past Results'!$A$3:$J$8,2,0)+VLOOKUP($D70,'Past Results'!$A$3:$J$8,3,0)+VLOOKUP($E70,'Past Results'!$A$3:$J$8,4,0)+$F70))</f>
        <v/>
      </c>
      <c r="H70" s="78" t="str">
        <f>IF(ISBLANK($C70),"",IF( ISBLANK($E70),"",VLOOKUP($C70,'Past Results'!$A$3:$J$8,5,0)+VLOOKUP($D70,'Past Results'!$A$3:$J$8,6,0)+VLOOKUP($E70,'Past Results'!$A$3:$J$8,7,0)-$F70))</f>
        <v/>
      </c>
      <c r="I70" s="78" t="str">
        <f>IF(ISBLANK($C70),"",IF( ISBLANK($E70),"",VLOOKUP($C70,'Past Results'!$A$3:$J$8,8,0)+VLOOKUP($D70,'Past Results'!$A$3:$J$8,9,0)+VLOOKUP($E70,'Past Results'!$A$3:$J$8,10,0)))</f>
        <v/>
      </c>
      <c r="J70" s="78" t="str">
        <f t="shared" si="83"/>
        <v/>
      </c>
      <c r="K70" s="78" t="str">
        <f t="shared" si="84"/>
        <v/>
      </c>
      <c r="L70" s="127"/>
      <c r="M70" s="127"/>
      <c r="N70" s="127"/>
      <c r="O70" s="127"/>
      <c r="P70" s="127"/>
      <c r="Q70" s="165">
        <f t="shared" si="85"/>
        <v>91.510416666666671</v>
      </c>
      <c r="R70" s="165">
        <f t="shared" si="86"/>
        <v>63.052083333333336</v>
      </c>
      <c r="S70" s="165"/>
      <c r="T70" t="str">
        <f t="shared" ref="T70:T80" si="89">IF(ISNA(J70),"",J70)</f>
        <v/>
      </c>
      <c r="U70" t="str">
        <f t="shared" ref="U70:U80" si="90">IF(ISBLANK(C70),"",IF( ISBLANK(E70),"",TEXT(C70,0)&amp;TEXT(D70,0)&amp;TEXT(E70,0)))</f>
        <v/>
      </c>
      <c r="W70" s="20" t="str">
        <f>IF(ISBLANK($C70),"",'Past Results'!$N$12-$S70)</f>
        <v/>
      </c>
      <c r="X70" s="19">
        <f t="shared" ref="X70:X80" si="91">B70</f>
        <v>66</v>
      </c>
      <c r="Y70" s="44">
        <f>IF(ISBLANK($C70),$O$10/'Past Results'!$D$17,$W70/'Past Results'!$D$17)</f>
        <v>0.22708333333333333</v>
      </c>
      <c r="Z70">
        <f t="shared" ref="Z70:Z80" si="92">IF(ISBLANK(F70),$O$9,F70)</f>
        <v>39.385416666666664</v>
      </c>
      <c r="AC70" t="str">
        <f t="shared" si="87"/>
        <v/>
      </c>
      <c r="AD70" t="str">
        <f t="shared" ref="AD70:AM70" si="93">IF(AND($Y70&gt;=AC$3,$Y70&lt;AD$3),1,"")</f>
        <v/>
      </c>
      <c r="AE70" t="str">
        <f t="shared" si="93"/>
        <v/>
      </c>
      <c r="AF70" t="str">
        <f t="shared" si="93"/>
        <v/>
      </c>
      <c r="AG70">
        <f t="shared" si="93"/>
        <v>1</v>
      </c>
      <c r="AH70" t="str">
        <f t="shared" si="93"/>
        <v/>
      </c>
      <c r="AI70" t="str">
        <f t="shared" si="93"/>
        <v/>
      </c>
      <c r="AJ70" t="str">
        <f t="shared" si="93"/>
        <v/>
      </c>
      <c r="AK70" t="str">
        <f t="shared" si="93"/>
        <v/>
      </c>
      <c r="AL70" t="str">
        <f t="shared" si="93"/>
        <v/>
      </c>
      <c r="AM70" t="str">
        <f t="shared" si="93"/>
        <v/>
      </c>
    </row>
    <row r="71" spans="1:39" ht="23.25" x14ac:dyDescent="0.35">
      <c r="A71" s="149"/>
      <c r="B71" s="152">
        <f t="shared" si="55"/>
        <v>67</v>
      </c>
      <c r="C71" s="131"/>
      <c r="D71" s="131"/>
      <c r="E71" s="131"/>
      <c r="F71" s="7"/>
      <c r="G71" s="77" t="str">
        <f>IF(ISBLANK($C71),"",IF( ISBLANK($E71),"",VLOOKUP($C71,'Past Results'!$A$3:$J$8,2,0)+VLOOKUP($D71,'Past Results'!$A$3:$J$8,3,0)+VLOOKUP($E71,'Past Results'!$A$3:$J$8,4,0)+$F71))</f>
        <v/>
      </c>
      <c r="H71" s="77" t="str">
        <f>IF(ISBLANK($C71),"",IF( ISBLANK($E71),"",VLOOKUP($C71,'Past Results'!$A$3:$J$8,5,0)+VLOOKUP($D71,'Past Results'!$A$3:$J$8,6,0)+VLOOKUP($E71,'Past Results'!$A$3:$J$8,7,0)-$F71))</f>
        <v/>
      </c>
      <c r="I71" s="77" t="str">
        <f>IF(ISBLANK($C71),"",IF( ISBLANK($E71),"",VLOOKUP($C71,'Past Results'!$A$3:$J$8,8,0)+VLOOKUP($D71,'Past Results'!$A$3:$J$8,9,0)+VLOOKUP($E71,'Past Results'!$A$3:$J$8,10,0)))</f>
        <v/>
      </c>
      <c r="J71" s="77" t="str">
        <f t="shared" si="83"/>
        <v/>
      </c>
      <c r="K71" s="77" t="str">
        <f t="shared" si="84"/>
        <v/>
      </c>
      <c r="L71" s="127"/>
      <c r="M71" s="127"/>
      <c r="N71" s="127"/>
      <c r="O71" s="127"/>
      <c r="P71" s="127"/>
      <c r="Q71" s="165">
        <f t="shared" si="85"/>
        <v>91.510416666666671</v>
      </c>
      <c r="R71" s="165">
        <f t="shared" si="86"/>
        <v>63.052083333333336</v>
      </c>
      <c r="S71" s="165"/>
      <c r="T71" t="str">
        <f t="shared" si="89"/>
        <v/>
      </c>
      <c r="U71" t="str">
        <f t="shared" si="90"/>
        <v/>
      </c>
      <c r="W71" s="20" t="str">
        <f>IF(ISBLANK($C71),"",'Past Results'!$N$12-$S71)</f>
        <v/>
      </c>
      <c r="X71" s="19">
        <f t="shared" si="91"/>
        <v>67</v>
      </c>
      <c r="Y71" s="44">
        <f>IF(ISBLANK($C71),$O$10/'Past Results'!$D$17,$W71/'Past Results'!$D$17)</f>
        <v>0.22708333333333333</v>
      </c>
      <c r="Z71">
        <f t="shared" si="92"/>
        <v>39.385416666666664</v>
      </c>
      <c r="AC71" t="str">
        <f t="shared" si="87"/>
        <v/>
      </c>
      <c r="AD71" t="str">
        <f t="shared" ref="AD71:AM71" si="94">IF(AND($Y71&gt;=AC$3,$Y71&lt;AD$3),1,"")</f>
        <v/>
      </c>
      <c r="AE71" t="str">
        <f t="shared" si="94"/>
        <v/>
      </c>
      <c r="AF71" t="str">
        <f t="shared" si="94"/>
        <v/>
      </c>
      <c r="AG71">
        <f t="shared" si="94"/>
        <v>1</v>
      </c>
      <c r="AH71" t="str">
        <f t="shared" si="94"/>
        <v/>
      </c>
      <c r="AI71" t="str">
        <f t="shared" si="94"/>
        <v/>
      </c>
      <c r="AJ71" t="str">
        <f t="shared" si="94"/>
        <v/>
      </c>
      <c r="AK71" t="str">
        <f t="shared" si="94"/>
        <v/>
      </c>
      <c r="AL71" t="str">
        <f t="shared" si="94"/>
        <v/>
      </c>
      <c r="AM71" t="str">
        <f t="shared" si="94"/>
        <v/>
      </c>
    </row>
    <row r="72" spans="1:39" ht="23.25" x14ac:dyDescent="0.35">
      <c r="A72" s="149"/>
      <c r="B72" s="152">
        <f t="shared" si="55"/>
        <v>68</v>
      </c>
      <c r="C72" s="132"/>
      <c r="D72" s="132"/>
      <c r="E72" s="132"/>
      <c r="F72" s="68"/>
      <c r="G72" s="78" t="str">
        <f>IF(ISBLANK($C72),"",IF( ISBLANK($E72),"",VLOOKUP($C72,'Past Results'!$A$3:$J$8,2,0)+VLOOKUP($D72,'Past Results'!$A$3:$J$8,3,0)+VLOOKUP($E72,'Past Results'!$A$3:$J$8,4,0)+$F72))</f>
        <v/>
      </c>
      <c r="H72" s="78" t="str">
        <f>IF(ISBLANK($C72),"",IF( ISBLANK($E72),"",VLOOKUP($C72,'Past Results'!$A$3:$J$8,5,0)+VLOOKUP($D72,'Past Results'!$A$3:$J$8,6,0)+VLOOKUP($E72,'Past Results'!$A$3:$J$8,7,0)-$F72))</f>
        <v/>
      </c>
      <c r="I72" s="78" t="str">
        <f>IF(ISBLANK($C72),"",IF( ISBLANK($E72),"",VLOOKUP($C72,'Past Results'!$A$3:$J$8,8,0)+VLOOKUP($D72,'Past Results'!$A$3:$J$8,9,0)+VLOOKUP($E72,'Past Results'!$A$3:$J$8,10,0)))</f>
        <v/>
      </c>
      <c r="J72" s="78" t="str">
        <f t="shared" si="83"/>
        <v/>
      </c>
      <c r="K72" s="78" t="str">
        <f t="shared" si="84"/>
        <v/>
      </c>
      <c r="L72" s="127"/>
      <c r="M72" s="127"/>
      <c r="N72" s="127"/>
      <c r="O72" s="127"/>
      <c r="P72" s="127"/>
      <c r="Q72" s="165">
        <f t="shared" si="85"/>
        <v>91.510416666666671</v>
      </c>
      <c r="R72" s="165">
        <f t="shared" si="86"/>
        <v>63.052083333333336</v>
      </c>
      <c r="S72" s="165"/>
      <c r="T72" t="str">
        <f t="shared" si="89"/>
        <v/>
      </c>
      <c r="U72" t="str">
        <f t="shared" si="90"/>
        <v/>
      </c>
      <c r="W72" s="20" t="str">
        <f>IF(ISBLANK($C72),"",'Past Results'!$N$12-$S72)</f>
        <v/>
      </c>
      <c r="X72" s="19">
        <f t="shared" si="91"/>
        <v>68</v>
      </c>
      <c r="Y72" s="44">
        <f>IF(ISBLANK($C72),$O$10/'Past Results'!$D$17,$W72/'Past Results'!$D$17)</f>
        <v>0.22708333333333333</v>
      </c>
      <c r="Z72">
        <f t="shared" si="92"/>
        <v>39.385416666666664</v>
      </c>
      <c r="AC72" t="str">
        <f t="shared" si="87"/>
        <v/>
      </c>
      <c r="AD72" t="str">
        <f t="shared" ref="AD72:AM72" si="95">IF(AND($Y72&gt;=AC$3,$Y72&lt;AD$3),1,"")</f>
        <v/>
      </c>
      <c r="AE72" t="str">
        <f t="shared" si="95"/>
        <v/>
      </c>
      <c r="AF72" t="str">
        <f t="shared" si="95"/>
        <v/>
      </c>
      <c r="AG72">
        <f t="shared" si="95"/>
        <v>1</v>
      </c>
      <c r="AH72" t="str">
        <f t="shared" si="95"/>
        <v/>
      </c>
      <c r="AI72" t="str">
        <f t="shared" si="95"/>
        <v/>
      </c>
      <c r="AJ72" t="str">
        <f t="shared" si="95"/>
        <v/>
      </c>
      <c r="AK72" t="str">
        <f t="shared" si="95"/>
        <v/>
      </c>
      <c r="AL72" t="str">
        <f t="shared" si="95"/>
        <v/>
      </c>
      <c r="AM72" t="str">
        <f t="shared" si="95"/>
        <v/>
      </c>
    </row>
    <row r="73" spans="1:39" ht="23.25" x14ac:dyDescent="0.35">
      <c r="A73" s="149"/>
      <c r="B73" s="152">
        <f t="shared" si="55"/>
        <v>69</v>
      </c>
      <c r="C73" s="131"/>
      <c r="D73" s="131"/>
      <c r="E73" s="131"/>
      <c r="F73" s="7"/>
      <c r="G73" s="77" t="str">
        <f>IF(ISBLANK($C73),"",IF( ISBLANK($E73),"",VLOOKUP($C73,'Past Results'!$A$3:$J$8,2,0)+VLOOKUP($D73,'Past Results'!$A$3:$J$8,3,0)+VLOOKUP($E73,'Past Results'!$A$3:$J$8,4,0)+$F73))</f>
        <v/>
      </c>
      <c r="H73" s="77" t="str">
        <f>IF(ISBLANK($C73),"",IF( ISBLANK($E73),"",VLOOKUP($C73,'Past Results'!$A$3:$J$8,5,0)+VLOOKUP($D73,'Past Results'!$A$3:$J$8,6,0)+VLOOKUP($E73,'Past Results'!$A$3:$J$8,7,0)-$F73))</f>
        <v/>
      </c>
      <c r="I73" s="77" t="str">
        <f>IF(ISBLANK($C73),"",IF( ISBLANK($E73),"",VLOOKUP($C73,'Past Results'!$A$3:$J$8,8,0)+VLOOKUP($D73,'Past Results'!$A$3:$J$8,9,0)+VLOOKUP($E73,'Past Results'!$A$3:$J$8,10,0)))</f>
        <v/>
      </c>
      <c r="J73" s="77" t="str">
        <f t="shared" si="83"/>
        <v/>
      </c>
      <c r="K73" s="77" t="str">
        <f t="shared" si="84"/>
        <v/>
      </c>
      <c r="L73" s="127"/>
      <c r="M73" s="127"/>
      <c r="N73" s="127"/>
      <c r="O73" s="127"/>
      <c r="P73" s="127"/>
      <c r="Q73" s="165">
        <f t="shared" si="85"/>
        <v>91.510416666666671</v>
      </c>
      <c r="R73" s="165">
        <f t="shared" si="86"/>
        <v>63.052083333333336</v>
      </c>
      <c r="S73" s="165"/>
      <c r="T73" t="str">
        <f t="shared" si="89"/>
        <v/>
      </c>
      <c r="U73" t="str">
        <f t="shared" si="90"/>
        <v/>
      </c>
      <c r="W73" s="20" t="str">
        <f>IF(ISBLANK($C73),"",'Past Results'!$N$12-$S73)</f>
        <v/>
      </c>
      <c r="X73" s="19">
        <f t="shared" si="91"/>
        <v>69</v>
      </c>
      <c r="Y73" s="44">
        <f>IF(ISBLANK($C73),$O$10/'Past Results'!$D$17,$W73/'Past Results'!$D$17)</f>
        <v>0.22708333333333333</v>
      </c>
      <c r="Z73">
        <f t="shared" si="92"/>
        <v>39.385416666666664</v>
      </c>
      <c r="AC73" t="str">
        <f t="shared" si="87"/>
        <v/>
      </c>
      <c r="AD73" t="str">
        <f t="shared" ref="AD73:AM73" si="96">IF(AND($Y73&gt;=AC$3,$Y73&lt;AD$3),1,"")</f>
        <v/>
      </c>
      <c r="AE73" t="str">
        <f t="shared" si="96"/>
        <v/>
      </c>
      <c r="AF73" t="str">
        <f t="shared" si="96"/>
        <v/>
      </c>
      <c r="AG73">
        <f t="shared" si="96"/>
        <v>1</v>
      </c>
      <c r="AH73" t="str">
        <f t="shared" si="96"/>
        <v/>
      </c>
      <c r="AI73" t="str">
        <f t="shared" si="96"/>
        <v/>
      </c>
      <c r="AJ73" t="str">
        <f t="shared" si="96"/>
        <v/>
      </c>
      <c r="AK73" t="str">
        <f t="shared" si="96"/>
        <v/>
      </c>
      <c r="AL73" t="str">
        <f t="shared" si="96"/>
        <v/>
      </c>
      <c r="AM73" t="str">
        <f t="shared" si="96"/>
        <v/>
      </c>
    </row>
    <row r="74" spans="1:39" ht="23.25" x14ac:dyDescent="0.35">
      <c r="A74" s="149"/>
      <c r="B74" s="152">
        <f t="shared" si="55"/>
        <v>70</v>
      </c>
      <c r="C74" s="132"/>
      <c r="D74" s="132"/>
      <c r="E74" s="132"/>
      <c r="F74" s="68"/>
      <c r="G74" s="78" t="str">
        <f>IF(ISBLANK($C74),"",IF( ISBLANK($E74),"",VLOOKUP($C74,'Past Results'!$A$3:$J$8,2,0)+VLOOKUP($D74,'Past Results'!$A$3:$J$8,3,0)+VLOOKUP($E74,'Past Results'!$A$3:$J$8,4,0)+$F74))</f>
        <v/>
      </c>
      <c r="H74" s="78" t="str">
        <f>IF(ISBLANK($C74),"",IF( ISBLANK($E74),"",VLOOKUP($C74,'Past Results'!$A$3:$J$8,5,0)+VLOOKUP($D74,'Past Results'!$A$3:$J$8,6,0)+VLOOKUP($E74,'Past Results'!$A$3:$J$8,7,0)-$F74))</f>
        <v/>
      </c>
      <c r="I74" s="78" t="str">
        <f>IF(ISBLANK($C74),"",IF( ISBLANK($E74),"",VLOOKUP($C74,'Past Results'!$A$3:$J$8,8,0)+VLOOKUP($D74,'Past Results'!$A$3:$J$8,9,0)+VLOOKUP($E74,'Past Results'!$A$3:$J$8,10,0)))</f>
        <v/>
      </c>
      <c r="J74" s="78" t="str">
        <f t="shared" si="83"/>
        <v/>
      </c>
      <c r="K74" s="78" t="str">
        <f t="shared" si="84"/>
        <v/>
      </c>
      <c r="L74" s="127"/>
      <c r="M74" s="127"/>
      <c r="N74" s="127"/>
      <c r="O74" s="127"/>
      <c r="P74" s="127"/>
      <c r="Q74" s="165">
        <f t="shared" si="85"/>
        <v>91.510416666666671</v>
      </c>
      <c r="R74" s="165">
        <f t="shared" si="86"/>
        <v>63.052083333333336</v>
      </c>
      <c r="S74" s="165"/>
      <c r="T74" t="str">
        <f t="shared" si="89"/>
        <v/>
      </c>
      <c r="U74" t="str">
        <f t="shared" si="90"/>
        <v/>
      </c>
      <c r="W74" s="20" t="str">
        <f>IF(ISBLANK($C74),"",'Past Results'!$N$12-$S74)</f>
        <v/>
      </c>
      <c r="X74" s="19">
        <f t="shared" si="91"/>
        <v>70</v>
      </c>
      <c r="Y74" s="44">
        <f>IF(ISBLANK($C74),$O$10/'Past Results'!$D$17,$W74/'Past Results'!$D$17)</f>
        <v>0.22708333333333333</v>
      </c>
      <c r="Z74">
        <f t="shared" si="92"/>
        <v>39.385416666666664</v>
      </c>
      <c r="AC74" t="str">
        <f t="shared" si="87"/>
        <v/>
      </c>
      <c r="AD74" t="str">
        <f t="shared" ref="AD74:AM74" si="97">IF(AND($Y74&gt;=AC$3,$Y74&lt;AD$3),1,"")</f>
        <v/>
      </c>
      <c r="AE74" t="str">
        <f t="shared" si="97"/>
        <v/>
      </c>
      <c r="AF74" t="str">
        <f t="shared" si="97"/>
        <v/>
      </c>
      <c r="AG74">
        <f t="shared" si="97"/>
        <v>1</v>
      </c>
      <c r="AH74" t="str">
        <f t="shared" si="97"/>
        <v/>
      </c>
      <c r="AI74" t="str">
        <f t="shared" si="97"/>
        <v/>
      </c>
      <c r="AJ74" t="str">
        <f t="shared" si="97"/>
        <v/>
      </c>
      <c r="AK74" t="str">
        <f t="shared" si="97"/>
        <v/>
      </c>
      <c r="AL74" t="str">
        <f t="shared" si="97"/>
        <v/>
      </c>
      <c r="AM74" t="str">
        <f t="shared" si="97"/>
        <v/>
      </c>
    </row>
    <row r="75" spans="1:39" ht="23.25" x14ac:dyDescent="0.35">
      <c r="A75" s="149"/>
      <c r="B75" s="152">
        <f t="shared" si="55"/>
        <v>71</v>
      </c>
      <c r="C75" s="131"/>
      <c r="D75" s="131"/>
      <c r="E75" s="131"/>
      <c r="F75" s="7"/>
      <c r="G75" s="77" t="str">
        <f>IF(ISBLANK($C75),"",IF( ISBLANK($E75),"",VLOOKUP($C75,'Past Results'!$A$3:$J$8,2,0)+VLOOKUP($D75,'Past Results'!$A$3:$J$8,3,0)+VLOOKUP($E75,'Past Results'!$A$3:$J$8,4,0)+$F75))</f>
        <v/>
      </c>
      <c r="H75" s="77" t="str">
        <f>IF(ISBLANK($C75),"",IF( ISBLANK($E75),"",VLOOKUP($C75,'Past Results'!$A$3:$J$8,5,0)+VLOOKUP($D75,'Past Results'!$A$3:$J$8,6,0)+VLOOKUP($E75,'Past Results'!$A$3:$J$8,7,0)-$F75))</f>
        <v/>
      </c>
      <c r="I75" s="77" t="str">
        <f>IF(ISBLANK($C75),"",IF( ISBLANK($E75),"",VLOOKUP($C75,'Past Results'!$A$3:$J$8,8,0)+VLOOKUP($D75,'Past Results'!$A$3:$J$8,9,0)+VLOOKUP($E75,'Past Results'!$A$3:$J$8,10,0)))</f>
        <v/>
      </c>
      <c r="J75" s="77" t="str">
        <f t="shared" si="83"/>
        <v/>
      </c>
      <c r="K75" s="77" t="str">
        <f t="shared" si="84"/>
        <v/>
      </c>
      <c r="L75" s="127"/>
      <c r="M75" s="127"/>
      <c r="N75" s="127"/>
      <c r="O75" s="127"/>
      <c r="P75" s="127"/>
      <c r="Q75" s="165">
        <f t="shared" si="85"/>
        <v>91.510416666666671</v>
      </c>
      <c r="R75" s="165">
        <f t="shared" si="86"/>
        <v>63.052083333333336</v>
      </c>
      <c r="S75" s="165"/>
      <c r="T75" t="str">
        <f t="shared" si="89"/>
        <v/>
      </c>
      <c r="U75" t="str">
        <f t="shared" si="90"/>
        <v/>
      </c>
      <c r="W75" s="20" t="str">
        <f>IF(ISBLANK($C75),"",'Past Results'!$N$12-$S75)</f>
        <v/>
      </c>
      <c r="X75" s="19">
        <f t="shared" si="91"/>
        <v>71</v>
      </c>
      <c r="Y75" s="44">
        <f>IF(ISBLANK($C75),$O$10/'Past Results'!$D$17,$W75/'Past Results'!$D$17)</f>
        <v>0.22708333333333333</v>
      </c>
      <c r="Z75">
        <f t="shared" si="92"/>
        <v>39.385416666666664</v>
      </c>
      <c r="AC75" t="str">
        <f t="shared" si="87"/>
        <v/>
      </c>
      <c r="AD75" t="str">
        <f t="shared" ref="AD75:AM75" si="98">IF(AND($Y75&gt;=AC$3,$Y75&lt;AD$3),1,"")</f>
        <v/>
      </c>
      <c r="AE75" t="str">
        <f t="shared" si="98"/>
        <v/>
      </c>
      <c r="AF75" t="str">
        <f t="shared" si="98"/>
        <v/>
      </c>
      <c r="AG75">
        <f t="shared" si="98"/>
        <v>1</v>
      </c>
      <c r="AH75" t="str">
        <f t="shared" si="98"/>
        <v/>
      </c>
      <c r="AI75" t="str">
        <f t="shared" si="98"/>
        <v/>
      </c>
      <c r="AJ75" t="str">
        <f t="shared" si="98"/>
        <v/>
      </c>
      <c r="AK75" t="str">
        <f t="shared" si="98"/>
        <v/>
      </c>
      <c r="AL75" t="str">
        <f t="shared" si="98"/>
        <v/>
      </c>
      <c r="AM75" t="str">
        <f t="shared" si="98"/>
        <v/>
      </c>
    </row>
    <row r="76" spans="1:39" ht="23.25" x14ac:dyDescent="0.35">
      <c r="A76" s="149"/>
      <c r="B76" s="152">
        <f t="shared" si="55"/>
        <v>72</v>
      </c>
      <c r="C76" s="132"/>
      <c r="D76" s="132"/>
      <c r="E76" s="132"/>
      <c r="F76" s="68"/>
      <c r="G76" s="78" t="str">
        <f>IF(ISBLANK($C76),"",IF( ISBLANK($E76),"",VLOOKUP($C76,'Past Results'!$A$3:$J$8,2,0)+VLOOKUP($D76,'Past Results'!$A$3:$J$8,3,0)+VLOOKUP($E76,'Past Results'!$A$3:$J$8,4,0)+$F76))</f>
        <v/>
      </c>
      <c r="H76" s="78" t="str">
        <f>IF(ISBLANK($C76),"",IF( ISBLANK($E76),"",VLOOKUP($C76,'Past Results'!$A$3:$J$8,5,0)+VLOOKUP($D76,'Past Results'!$A$3:$J$8,6,0)+VLOOKUP($E76,'Past Results'!$A$3:$J$8,7,0)-$F76))</f>
        <v/>
      </c>
      <c r="I76" s="78" t="str">
        <f>IF(ISBLANK($C76),"",IF( ISBLANK($E76),"",VLOOKUP($C76,'Past Results'!$A$3:$J$8,8,0)+VLOOKUP($D76,'Past Results'!$A$3:$J$8,9,0)+VLOOKUP($E76,'Past Results'!$A$3:$J$8,10,0)))</f>
        <v/>
      </c>
      <c r="J76" s="78" t="str">
        <f t="shared" si="83"/>
        <v/>
      </c>
      <c r="K76" s="78" t="str">
        <f t="shared" si="84"/>
        <v/>
      </c>
      <c r="L76" s="127"/>
      <c r="M76" s="127"/>
      <c r="N76" s="127"/>
      <c r="O76" s="127"/>
      <c r="P76" s="127"/>
      <c r="Q76" s="165">
        <f t="shared" si="85"/>
        <v>91.510416666666671</v>
      </c>
      <c r="R76" s="165">
        <f t="shared" si="86"/>
        <v>63.052083333333336</v>
      </c>
      <c r="S76" s="165"/>
      <c r="T76" t="str">
        <f t="shared" si="89"/>
        <v/>
      </c>
      <c r="U76" t="str">
        <f t="shared" si="90"/>
        <v/>
      </c>
      <c r="W76" s="20" t="str">
        <f>IF(ISBLANK($C76),"",'Past Results'!$N$12-$S76)</f>
        <v/>
      </c>
      <c r="X76" s="19">
        <f t="shared" si="91"/>
        <v>72</v>
      </c>
      <c r="Y76" s="44">
        <f>IF(ISBLANK($C76),$O$10/'Past Results'!$D$17,$W76/'Past Results'!$D$17)</f>
        <v>0.22708333333333333</v>
      </c>
      <c r="Z76">
        <f t="shared" si="92"/>
        <v>39.385416666666664</v>
      </c>
      <c r="AC76" t="str">
        <f t="shared" si="87"/>
        <v/>
      </c>
      <c r="AD76" t="str">
        <f t="shared" ref="AD76:AM76" si="99">IF(AND($Y76&gt;=AC$3,$Y76&lt;AD$3),1,"")</f>
        <v/>
      </c>
      <c r="AE76" t="str">
        <f t="shared" si="99"/>
        <v/>
      </c>
      <c r="AF76" t="str">
        <f t="shared" si="99"/>
        <v/>
      </c>
      <c r="AG76">
        <f t="shared" si="99"/>
        <v>1</v>
      </c>
      <c r="AH76" t="str">
        <f t="shared" si="99"/>
        <v/>
      </c>
      <c r="AI76" t="str">
        <f t="shared" si="99"/>
        <v/>
      </c>
      <c r="AJ76" t="str">
        <f t="shared" si="99"/>
        <v/>
      </c>
      <c r="AK76" t="str">
        <f t="shared" si="99"/>
        <v/>
      </c>
      <c r="AL76" t="str">
        <f t="shared" si="99"/>
        <v/>
      </c>
      <c r="AM76" t="str">
        <f t="shared" si="99"/>
        <v/>
      </c>
    </row>
    <row r="77" spans="1:39" ht="23.25" x14ac:dyDescent="0.35">
      <c r="A77" s="149"/>
      <c r="B77" s="152">
        <f t="shared" si="55"/>
        <v>73</v>
      </c>
      <c r="C77" s="131"/>
      <c r="D77" s="131"/>
      <c r="E77" s="131"/>
      <c r="F77" s="7"/>
      <c r="G77" s="77" t="str">
        <f>IF(ISBLANK($C77),"",IF( ISBLANK($E77),"",VLOOKUP($C77,'Past Results'!$A$3:$J$8,2,0)+VLOOKUP($D77,'Past Results'!$A$3:$J$8,3,0)+VLOOKUP($E77,'Past Results'!$A$3:$J$8,4,0)+$F77))</f>
        <v/>
      </c>
      <c r="H77" s="77" t="str">
        <f>IF(ISBLANK($C77),"",IF( ISBLANK($E77),"",VLOOKUP($C77,'Past Results'!$A$3:$J$8,5,0)+VLOOKUP($D77,'Past Results'!$A$3:$J$8,6,0)+VLOOKUP($E77,'Past Results'!$A$3:$J$8,7,0)-$F77))</f>
        <v/>
      </c>
      <c r="I77" s="77" t="str">
        <f>IF(ISBLANK($C77),"",IF( ISBLANK($E77),"",VLOOKUP($C77,'Past Results'!$A$3:$J$8,8,0)+VLOOKUP($D77,'Past Results'!$A$3:$J$8,9,0)+VLOOKUP($E77,'Past Results'!$A$3:$J$8,10,0)))</f>
        <v/>
      </c>
      <c r="J77" s="77" t="str">
        <f t="shared" si="83"/>
        <v/>
      </c>
      <c r="K77" s="77" t="str">
        <f t="shared" si="84"/>
        <v/>
      </c>
      <c r="L77" s="127"/>
      <c r="M77" s="127"/>
      <c r="N77" s="127"/>
      <c r="O77" s="127"/>
      <c r="P77" s="127"/>
      <c r="Q77" s="165">
        <f t="shared" si="85"/>
        <v>91.510416666666671</v>
      </c>
      <c r="R77" s="165">
        <f t="shared" si="86"/>
        <v>63.052083333333336</v>
      </c>
      <c r="S77" s="165"/>
      <c r="T77" t="str">
        <f t="shared" si="89"/>
        <v/>
      </c>
      <c r="U77" t="str">
        <f t="shared" si="90"/>
        <v/>
      </c>
      <c r="W77" s="20" t="str">
        <f>IF(ISBLANK($C77),"",'Past Results'!$N$12-$S77)</f>
        <v/>
      </c>
      <c r="X77" s="19">
        <f t="shared" si="91"/>
        <v>73</v>
      </c>
      <c r="Y77" s="44">
        <f>IF(ISBLANK($C77),$O$10/'Past Results'!$D$17,$W77/'Past Results'!$D$17)</f>
        <v>0.22708333333333333</v>
      </c>
      <c r="Z77">
        <f t="shared" si="92"/>
        <v>39.385416666666664</v>
      </c>
      <c r="AC77" t="str">
        <f t="shared" si="87"/>
        <v/>
      </c>
      <c r="AD77" t="str">
        <f t="shared" ref="AD77:AM77" si="100">IF(AND($Y77&gt;=AC$3,$Y77&lt;AD$3),1,"")</f>
        <v/>
      </c>
      <c r="AE77" t="str">
        <f t="shared" si="100"/>
        <v/>
      </c>
      <c r="AF77" t="str">
        <f t="shared" si="100"/>
        <v/>
      </c>
      <c r="AG77">
        <f t="shared" si="100"/>
        <v>1</v>
      </c>
      <c r="AH77" t="str">
        <f t="shared" si="100"/>
        <v/>
      </c>
      <c r="AI77" t="str">
        <f t="shared" si="100"/>
        <v/>
      </c>
      <c r="AJ77" t="str">
        <f t="shared" si="100"/>
        <v/>
      </c>
      <c r="AK77" t="str">
        <f t="shared" si="100"/>
        <v/>
      </c>
      <c r="AL77" t="str">
        <f t="shared" si="100"/>
        <v/>
      </c>
      <c r="AM77" t="str">
        <f t="shared" si="100"/>
        <v/>
      </c>
    </row>
    <row r="78" spans="1:39" ht="23.25" x14ac:dyDescent="0.35">
      <c r="A78" s="149"/>
      <c r="B78" s="152">
        <f t="shared" si="55"/>
        <v>74</v>
      </c>
      <c r="C78" s="132"/>
      <c r="D78" s="132"/>
      <c r="E78" s="132"/>
      <c r="F78" s="68"/>
      <c r="G78" s="78" t="str">
        <f>IF(ISBLANK($C78),"",IF( ISBLANK($E78),"",VLOOKUP($C78,'Past Results'!$A$3:$J$8,2,0)+VLOOKUP($D78,'Past Results'!$A$3:$J$8,3,0)+VLOOKUP($E78,'Past Results'!$A$3:$J$8,4,0)+$F78))</f>
        <v/>
      </c>
      <c r="H78" s="78" t="str">
        <f>IF(ISBLANK($C78),"",IF( ISBLANK($E78),"",VLOOKUP($C78,'Past Results'!$A$3:$J$8,5,0)+VLOOKUP($D78,'Past Results'!$A$3:$J$8,6,0)+VLOOKUP($E78,'Past Results'!$A$3:$J$8,7,0)-$F78))</f>
        <v/>
      </c>
      <c r="I78" s="78" t="str">
        <f>IF(ISBLANK($C78),"",IF( ISBLANK($E78),"",VLOOKUP($C78,'Past Results'!$A$3:$J$8,8,0)+VLOOKUP($D78,'Past Results'!$A$3:$J$8,9,0)+VLOOKUP($E78,'Past Results'!$A$3:$J$8,10,0)))</f>
        <v/>
      </c>
      <c r="J78" s="78" t="str">
        <f t="shared" si="83"/>
        <v/>
      </c>
      <c r="K78" s="78" t="str">
        <f t="shared" si="84"/>
        <v/>
      </c>
      <c r="L78" s="127"/>
      <c r="M78" s="127"/>
      <c r="N78" s="127"/>
      <c r="O78" s="127"/>
      <c r="P78" s="127"/>
      <c r="Q78" s="165">
        <f t="shared" si="85"/>
        <v>91.510416666666671</v>
      </c>
      <c r="R78" s="165">
        <f t="shared" si="86"/>
        <v>63.052083333333336</v>
      </c>
      <c r="S78" s="165"/>
      <c r="T78" t="str">
        <f t="shared" si="89"/>
        <v/>
      </c>
      <c r="U78" t="str">
        <f t="shared" si="90"/>
        <v/>
      </c>
      <c r="W78" s="20" t="str">
        <f>IF(ISBLANK($C78),"",'Past Results'!$N$12-$S78)</f>
        <v/>
      </c>
      <c r="X78" s="19">
        <f t="shared" si="91"/>
        <v>74</v>
      </c>
      <c r="Y78" s="44">
        <f>IF(ISBLANK($C78),$O$10/'Past Results'!$D$17,$W78/'Past Results'!$D$17)</f>
        <v>0.22708333333333333</v>
      </c>
      <c r="Z78">
        <f t="shared" si="92"/>
        <v>39.385416666666664</v>
      </c>
      <c r="AC78" t="str">
        <f t="shared" si="87"/>
        <v/>
      </c>
      <c r="AD78" t="str">
        <f t="shared" ref="AD78:AM78" si="101">IF(AND($Y78&gt;=AC$3,$Y78&lt;AD$3),1,"")</f>
        <v/>
      </c>
      <c r="AE78" t="str">
        <f t="shared" si="101"/>
        <v/>
      </c>
      <c r="AF78" t="str">
        <f t="shared" si="101"/>
        <v/>
      </c>
      <c r="AG78">
        <f t="shared" si="101"/>
        <v>1</v>
      </c>
      <c r="AH78" t="str">
        <f t="shared" si="101"/>
        <v/>
      </c>
      <c r="AI78" t="str">
        <f t="shared" si="101"/>
        <v/>
      </c>
      <c r="AJ78" t="str">
        <f t="shared" si="101"/>
        <v/>
      </c>
      <c r="AK78" t="str">
        <f t="shared" si="101"/>
        <v/>
      </c>
      <c r="AL78" t="str">
        <f t="shared" si="101"/>
        <v/>
      </c>
      <c r="AM78" t="str">
        <f t="shared" si="101"/>
        <v/>
      </c>
    </row>
    <row r="79" spans="1:39" ht="23.25" x14ac:dyDescent="0.35">
      <c r="A79" s="149"/>
      <c r="B79" s="152">
        <f t="shared" si="55"/>
        <v>75</v>
      </c>
      <c r="C79" s="131"/>
      <c r="D79" s="131"/>
      <c r="E79" s="131"/>
      <c r="F79" s="7"/>
      <c r="G79" s="77" t="str">
        <f>IF(ISBLANK($C79),"",IF( ISBLANK($E79),"",VLOOKUP($C79,'Past Results'!$A$3:$J$8,2,0)+VLOOKUP($D79,'Past Results'!$A$3:$J$8,3,0)+VLOOKUP($E79,'Past Results'!$A$3:$J$8,4,0)+$F79))</f>
        <v/>
      </c>
      <c r="H79" s="77" t="str">
        <f>IF(ISBLANK($C79),"",IF( ISBLANK($E79),"",VLOOKUP($C79,'Past Results'!$A$3:$J$8,5,0)+VLOOKUP($D79,'Past Results'!$A$3:$J$8,6,0)+VLOOKUP($E79,'Past Results'!$A$3:$J$8,7,0)-$F79))</f>
        <v/>
      </c>
      <c r="I79" s="77" t="str">
        <f>IF(ISBLANK($C79),"",IF( ISBLANK($E79),"",VLOOKUP($C79,'Past Results'!$A$3:$J$8,8,0)+VLOOKUP($D79,'Past Results'!$A$3:$J$8,9,0)+VLOOKUP($E79,'Past Results'!$A$3:$J$8,10,0)))</f>
        <v/>
      </c>
      <c r="J79" s="77" t="str">
        <f t="shared" si="83"/>
        <v/>
      </c>
      <c r="K79" s="77" t="str">
        <f t="shared" si="84"/>
        <v/>
      </c>
      <c r="L79" s="127"/>
      <c r="M79" s="127"/>
      <c r="N79" s="127"/>
      <c r="O79" s="127"/>
      <c r="P79" s="127"/>
      <c r="Q79" s="165">
        <f t="shared" si="85"/>
        <v>91.510416666666671</v>
      </c>
      <c r="R79" s="165">
        <f t="shared" si="86"/>
        <v>63.052083333333336</v>
      </c>
      <c r="S79" s="165"/>
      <c r="T79" t="str">
        <f t="shared" si="89"/>
        <v/>
      </c>
      <c r="U79" t="str">
        <f t="shared" si="90"/>
        <v/>
      </c>
      <c r="W79" s="20" t="str">
        <f>IF(ISBLANK($C79),"",'Past Results'!$N$12-$S79)</f>
        <v/>
      </c>
      <c r="X79" s="19">
        <f t="shared" si="91"/>
        <v>75</v>
      </c>
      <c r="Y79" s="44">
        <f>IF(ISBLANK($C79),$O$10/'Past Results'!$D$17,$W79/'Past Results'!$D$17)</f>
        <v>0.22708333333333333</v>
      </c>
      <c r="Z79">
        <f t="shared" si="92"/>
        <v>39.385416666666664</v>
      </c>
      <c r="AC79" t="str">
        <f t="shared" si="87"/>
        <v/>
      </c>
      <c r="AD79" t="str">
        <f t="shared" ref="AD79:AM79" si="102">IF(AND($Y79&gt;=AC$3,$Y79&lt;AD$3),1,"")</f>
        <v/>
      </c>
      <c r="AE79" t="str">
        <f t="shared" si="102"/>
        <v/>
      </c>
      <c r="AF79" t="str">
        <f t="shared" si="102"/>
        <v/>
      </c>
      <c r="AG79">
        <f t="shared" si="102"/>
        <v>1</v>
      </c>
      <c r="AH79" t="str">
        <f t="shared" si="102"/>
        <v/>
      </c>
      <c r="AI79" t="str">
        <f t="shared" si="102"/>
        <v/>
      </c>
      <c r="AJ79" t="str">
        <f t="shared" si="102"/>
        <v/>
      </c>
      <c r="AK79" t="str">
        <f t="shared" si="102"/>
        <v/>
      </c>
      <c r="AL79" t="str">
        <f t="shared" si="102"/>
        <v/>
      </c>
      <c r="AM79" t="str">
        <f t="shared" si="102"/>
        <v/>
      </c>
    </row>
    <row r="80" spans="1:39" ht="23.25" x14ac:dyDescent="0.35">
      <c r="A80" s="149"/>
      <c r="B80" s="152">
        <f t="shared" si="55"/>
        <v>76</v>
      </c>
      <c r="C80" s="132"/>
      <c r="D80" s="132"/>
      <c r="E80" s="132"/>
      <c r="F80" s="68"/>
      <c r="G80" s="78" t="str">
        <f>IF(ISBLANK($C80),"",IF( ISBLANK($E80),"",VLOOKUP($C80,'Past Results'!$A$3:$J$8,2,0)+VLOOKUP($D80,'Past Results'!$A$3:$J$8,3,0)+VLOOKUP($E80,'Past Results'!$A$3:$J$8,4,0)+$F80))</f>
        <v/>
      </c>
      <c r="H80" s="78" t="str">
        <f>IF(ISBLANK($C80),"",IF( ISBLANK($E80),"",VLOOKUP($C80,'Past Results'!$A$3:$J$8,5,0)+VLOOKUP($D80,'Past Results'!$A$3:$J$8,6,0)+VLOOKUP($E80,'Past Results'!$A$3:$J$8,7,0)-$F80))</f>
        <v/>
      </c>
      <c r="I80" s="78" t="str">
        <f>IF(ISBLANK($C80),"",IF( ISBLANK($E80),"",VLOOKUP($C80,'Past Results'!$A$3:$J$8,8,0)+VLOOKUP($D80,'Past Results'!$A$3:$J$8,9,0)+VLOOKUP($E80,'Past Results'!$A$3:$J$8,10,0)))</f>
        <v/>
      </c>
      <c r="J80" s="78" t="str">
        <f t="shared" si="83"/>
        <v/>
      </c>
      <c r="K80" s="78" t="str">
        <f t="shared" si="84"/>
        <v/>
      </c>
      <c r="L80" s="127"/>
      <c r="M80" s="127"/>
      <c r="N80" s="127"/>
      <c r="O80" s="127"/>
      <c r="P80" s="127"/>
      <c r="Q80" s="165">
        <f t="shared" si="85"/>
        <v>91.510416666666671</v>
      </c>
      <c r="R80" s="165">
        <f t="shared" si="86"/>
        <v>63.052083333333336</v>
      </c>
      <c r="S80" s="165"/>
      <c r="T80" t="str">
        <f t="shared" si="89"/>
        <v/>
      </c>
      <c r="U80" t="str">
        <f t="shared" si="90"/>
        <v/>
      </c>
      <c r="W80" s="20" t="str">
        <f>IF(ISBLANK($C80),"",'Past Results'!$N$12-$S80)</f>
        <v/>
      </c>
      <c r="X80" s="19">
        <f t="shared" si="91"/>
        <v>76</v>
      </c>
      <c r="Y80" s="44">
        <f>IF(ISBLANK($C80),$O$10/'Past Results'!$D$17,$W80/'Past Results'!$D$17)</f>
        <v>0.22708333333333333</v>
      </c>
      <c r="Z80">
        <f t="shared" si="92"/>
        <v>39.385416666666664</v>
      </c>
      <c r="AC80" t="str">
        <f t="shared" si="87"/>
        <v/>
      </c>
      <c r="AD80" t="str">
        <f t="shared" ref="AD80:AM80" si="103">IF(AND($Y80&gt;=AC$3,$Y80&lt;AD$3),1,"")</f>
        <v/>
      </c>
      <c r="AE80" t="str">
        <f t="shared" si="103"/>
        <v/>
      </c>
      <c r="AF80" t="str">
        <f t="shared" si="103"/>
        <v/>
      </c>
      <c r="AG80">
        <f t="shared" si="103"/>
        <v>1</v>
      </c>
      <c r="AH80" t="str">
        <f t="shared" si="103"/>
        <v/>
      </c>
      <c r="AI80" t="str">
        <f t="shared" si="103"/>
        <v/>
      </c>
      <c r="AJ80" t="str">
        <f t="shared" si="103"/>
        <v/>
      </c>
      <c r="AK80" t="str">
        <f t="shared" si="103"/>
        <v/>
      </c>
      <c r="AL80" t="str">
        <f t="shared" si="103"/>
        <v/>
      </c>
      <c r="AM80" t="str">
        <f t="shared" si="103"/>
        <v/>
      </c>
    </row>
    <row r="81" spans="1:23" ht="15.75" x14ac:dyDescent="0.25">
      <c r="A81" s="2"/>
      <c r="B81" t="s">
        <v>23</v>
      </c>
      <c r="C81" s="1">
        <f>76-COUNTIF(Q5:Q80,Q80)</f>
        <v>24</v>
      </c>
      <c r="D81" s="1">
        <f>76-COUNTIF(R5:R80,R80)</f>
        <v>24</v>
      </c>
      <c r="E81" s="1">
        <f>76-COUNTIF(R5:R80,R80)</f>
        <v>24</v>
      </c>
      <c r="G81" s="1"/>
      <c r="H81" s="1"/>
      <c r="I81" s="1"/>
      <c r="J81" s="1"/>
      <c r="K81" s="1"/>
      <c r="W81">
        <f>SUM(X81:AH81)</f>
        <v>0</v>
      </c>
    </row>
    <row r="82" spans="1:23" ht="15.75" x14ac:dyDescent="0.25">
      <c r="A82" s="2"/>
      <c r="B82">
        <v>0</v>
      </c>
      <c r="C82" s="29">
        <f>COUNTIF(C$5:C$80,$B82)/C$81</f>
        <v>4.1666666666666664E-2</v>
      </c>
      <c r="D82" s="29">
        <f>COUNTIF(D$5:D$80,$B82)/D$81</f>
        <v>4.1666666666666664E-2</v>
      </c>
      <c r="E82" s="29">
        <f>COUNTIF(E$5:E$80,$B82)/E$81</f>
        <v>4.1666666666666664E-2</v>
      </c>
      <c r="H82" s="1"/>
      <c r="I82" s="1"/>
      <c r="J82" s="1"/>
      <c r="K82" s="1"/>
      <c r="W82" s="20">
        <f>AVERAGE(W5:W80)</f>
        <v>22.708333333333332</v>
      </c>
    </row>
    <row r="83" spans="1:23" ht="15.75" x14ac:dyDescent="0.25">
      <c r="A83" s="2"/>
      <c r="B83">
        <v>1</v>
      </c>
      <c r="C83" s="29">
        <f t="shared" ref="C83:E86" si="104">COUNTIF(C$5:C$80,$B83)/C$81</f>
        <v>0</v>
      </c>
      <c r="D83" s="29">
        <f t="shared" si="104"/>
        <v>0.29166666666666669</v>
      </c>
      <c r="E83" s="29">
        <f t="shared" si="104"/>
        <v>4.1666666666666664E-2</v>
      </c>
      <c r="H83" s="1"/>
      <c r="I83" s="1"/>
      <c r="J83" s="1"/>
      <c r="K83" s="1"/>
      <c r="W83">
        <f>STDEV(W5:W80)</f>
        <v>19.173643972610051</v>
      </c>
    </row>
    <row r="84" spans="1:23" ht="15.75" x14ac:dyDescent="0.25">
      <c r="A84" s="2"/>
      <c r="B84">
        <v>2</v>
      </c>
      <c r="C84" s="29">
        <f t="shared" si="104"/>
        <v>4.1666666666666664E-2</v>
      </c>
      <c r="D84" s="29">
        <f t="shared" si="104"/>
        <v>0.375</v>
      </c>
      <c r="E84" s="29">
        <f t="shared" si="104"/>
        <v>0.375</v>
      </c>
      <c r="F84" s="1"/>
      <c r="G84" s="1"/>
      <c r="H84" s="1"/>
      <c r="I84" s="1"/>
      <c r="J84" s="1"/>
      <c r="K84" s="1"/>
      <c r="W84" s="74">
        <f>76-COUNTIF(W5:W80,"")</f>
        <v>24</v>
      </c>
    </row>
    <row r="85" spans="1:23" ht="15.75" x14ac:dyDescent="0.25">
      <c r="A85" s="2"/>
      <c r="B85">
        <v>3</v>
      </c>
      <c r="C85" s="29">
        <f t="shared" si="104"/>
        <v>0.20833333333333334</v>
      </c>
      <c r="D85" s="29">
        <f t="shared" si="104"/>
        <v>8.3333333333333329E-2</v>
      </c>
      <c r="E85" s="29">
        <f t="shared" si="104"/>
        <v>0.29166666666666669</v>
      </c>
      <c r="F85" s="1"/>
      <c r="G85" s="1"/>
      <c r="H85" s="1"/>
      <c r="I85" s="1"/>
      <c r="J85" s="1"/>
      <c r="K85" s="1"/>
    </row>
    <row r="86" spans="1:23" ht="15.75" x14ac:dyDescent="0.25">
      <c r="A86" s="2"/>
      <c r="B86">
        <v>4</v>
      </c>
      <c r="C86" s="29">
        <f t="shared" si="104"/>
        <v>0.54166666666666663</v>
      </c>
      <c r="D86" s="29">
        <f t="shared" si="104"/>
        <v>8.3333333333333329E-2</v>
      </c>
      <c r="E86" s="29">
        <f t="shared" si="104"/>
        <v>0.16666666666666666</v>
      </c>
      <c r="F86" s="1"/>
      <c r="G86" s="1"/>
      <c r="H86" s="1"/>
      <c r="I86" s="1"/>
      <c r="J86" s="1"/>
      <c r="K86" s="1"/>
    </row>
    <row r="87" spans="1:23" ht="15.75" x14ac:dyDescent="0.25">
      <c r="A87" s="2"/>
      <c r="C87" s="1"/>
      <c r="D87" s="1"/>
      <c r="E87" s="1"/>
      <c r="F87" s="1"/>
      <c r="G87" s="1"/>
      <c r="H87" s="1"/>
      <c r="I87" s="1"/>
      <c r="J87" s="1"/>
      <c r="K87" s="1"/>
    </row>
    <row r="88" spans="1:23" ht="15.75" x14ac:dyDescent="0.25">
      <c r="A88" s="2"/>
      <c r="B88" s="55">
        <v>0.2</v>
      </c>
      <c r="C88" s="1"/>
      <c r="D88" s="1"/>
      <c r="E88" s="1"/>
      <c r="F88" s="1"/>
      <c r="G88" s="1"/>
      <c r="H88" s="1"/>
      <c r="I88" s="1"/>
      <c r="J88" s="1"/>
      <c r="K88" s="1"/>
    </row>
    <row r="89" spans="1:23" ht="15.75" x14ac:dyDescent="0.25">
      <c r="A89" s="2"/>
      <c r="C89" s="1"/>
      <c r="D89" s="1"/>
      <c r="E89" s="1"/>
      <c r="F89" s="1"/>
      <c r="G89" s="1"/>
      <c r="H89" s="1"/>
      <c r="I89" s="1"/>
      <c r="J89" s="1"/>
      <c r="K89" s="1"/>
    </row>
    <row r="90" spans="1:23" ht="15.75" x14ac:dyDescent="0.25">
      <c r="A90" s="2"/>
      <c r="C90" s="1"/>
      <c r="D90" s="1"/>
      <c r="E90" s="1"/>
      <c r="F90" s="1"/>
      <c r="G90" s="1"/>
      <c r="H90" s="1"/>
      <c r="I90" s="1"/>
      <c r="J90" s="1"/>
      <c r="K90" s="1"/>
    </row>
    <row r="91" spans="1:23" ht="15.75" x14ac:dyDescent="0.25">
      <c r="A91" s="2"/>
      <c r="C91" s="1"/>
      <c r="D91" s="1"/>
      <c r="E91" s="1"/>
      <c r="F91" s="1"/>
      <c r="G91" s="1"/>
      <c r="H91" s="1"/>
      <c r="I91" s="1"/>
      <c r="J91" s="1"/>
      <c r="K91" s="1"/>
    </row>
    <row r="92" spans="1:23" ht="15.75" x14ac:dyDescent="0.25">
      <c r="A92" s="2"/>
      <c r="C92" s="1"/>
      <c r="D92" s="1"/>
      <c r="E92" s="1"/>
      <c r="F92" s="1"/>
      <c r="G92" s="1"/>
      <c r="H92" s="1"/>
      <c r="I92" s="1"/>
      <c r="J92" s="1"/>
      <c r="K92" s="1"/>
    </row>
    <row r="93" spans="1:23" ht="15.75" x14ac:dyDescent="0.25">
      <c r="A93" s="2"/>
      <c r="C93" s="1"/>
      <c r="D93" s="1"/>
      <c r="E93" s="1"/>
      <c r="F93" s="1"/>
      <c r="G93" s="1"/>
      <c r="H93" s="1"/>
      <c r="I93" s="1"/>
      <c r="J93" s="1"/>
      <c r="K93" s="1"/>
    </row>
    <row r="94" spans="1:23" ht="15.75" x14ac:dyDescent="0.25">
      <c r="A94" s="2"/>
      <c r="C94" s="1"/>
      <c r="D94" s="1"/>
      <c r="E94" s="1"/>
      <c r="F94" s="1"/>
      <c r="G94" s="1"/>
      <c r="H94" s="1"/>
      <c r="I94" s="1"/>
      <c r="J94" s="1"/>
      <c r="K94" s="1"/>
    </row>
    <row r="95" spans="1:23" ht="15.75" x14ac:dyDescent="0.25">
      <c r="A95" s="2"/>
      <c r="C95" s="1"/>
      <c r="D95" s="1"/>
      <c r="E95" s="1"/>
      <c r="F95" s="1"/>
      <c r="G95" s="1"/>
      <c r="H95" s="1"/>
      <c r="I95" s="1"/>
      <c r="J95" s="1"/>
      <c r="K95" s="1"/>
    </row>
    <row r="96" spans="1:23" ht="15.75" x14ac:dyDescent="0.25">
      <c r="A96" s="2"/>
      <c r="C96" s="1"/>
      <c r="D96" s="1"/>
      <c r="E96" s="1"/>
      <c r="F96" s="1"/>
      <c r="G96" s="1"/>
      <c r="H96" s="1"/>
      <c r="I96" s="1"/>
      <c r="J96" s="1"/>
      <c r="K96" s="1"/>
    </row>
    <row r="97" spans="1:11" ht="15.75" x14ac:dyDescent="0.25">
      <c r="A97" s="2"/>
      <c r="C97" s="1"/>
      <c r="D97" s="1"/>
      <c r="E97" s="1"/>
      <c r="F97" s="1"/>
      <c r="G97" s="1"/>
      <c r="H97" s="1"/>
      <c r="I97" s="1"/>
      <c r="J97" s="1"/>
      <c r="K97" s="1"/>
    </row>
    <row r="98" spans="1:11" ht="15.75" x14ac:dyDescent="0.25">
      <c r="A98" s="2"/>
      <c r="C98" s="1"/>
      <c r="D98" s="1"/>
      <c r="E98" s="1"/>
      <c r="F98" s="1"/>
      <c r="G98" s="1"/>
      <c r="H98" s="1"/>
      <c r="I98" s="1"/>
      <c r="J98" s="1"/>
      <c r="K98" s="1"/>
    </row>
    <row r="99" spans="1:11" ht="15.75" x14ac:dyDescent="0.25">
      <c r="A99" s="2"/>
      <c r="C99" s="1"/>
      <c r="D99" s="1"/>
      <c r="E99" s="1"/>
      <c r="F99" s="1"/>
      <c r="G99" s="1"/>
      <c r="H99" s="1"/>
      <c r="I99" s="1"/>
      <c r="J99" s="1"/>
      <c r="K99" s="1"/>
    </row>
    <row r="100" spans="1:11" ht="15.75" x14ac:dyDescent="0.25">
      <c r="A100" s="2"/>
      <c r="C100" s="1"/>
      <c r="D100" s="1"/>
      <c r="E100" s="1"/>
      <c r="F100" s="1"/>
      <c r="G100" s="1"/>
      <c r="H100" s="1"/>
      <c r="I100" s="1"/>
      <c r="J100" s="1"/>
      <c r="K100" s="1"/>
    </row>
    <row r="101" spans="1:11" ht="15.75" x14ac:dyDescent="0.25">
      <c r="A101" s="2"/>
      <c r="C101" s="1"/>
      <c r="D101" s="1"/>
      <c r="E101" s="1"/>
      <c r="F101" s="1"/>
      <c r="G101" s="1"/>
      <c r="H101" s="1"/>
      <c r="I101" s="1"/>
      <c r="J101" s="1"/>
      <c r="K101" s="1"/>
    </row>
    <row r="102" spans="1:11" ht="15.75" x14ac:dyDescent="0.25">
      <c r="A102" s="2"/>
      <c r="C102" s="1"/>
      <c r="D102" s="1"/>
      <c r="E102" s="1"/>
      <c r="F102" s="1"/>
      <c r="G102" s="1"/>
      <c r="H102" s="1"/>
      <c r="I102" s="1"/>
      <c r="J102" s="1"/>
      <c r="K102" s="1"/>
    </row>
    <row r="103" spans="1:11" ht="15.75" x14ac:dyDescent="0.25">
      <c r="A103" s="2"/>
      <c r="C103" s="1"/>
      <c r="D103" s="1"/>
      <c r="E103" s="1"/>
      <c r="F103" s="1"/>
      <c r="G103" s="1"/>
      <c r="H103" s="1"/>
      <c r="I103" s="1"/>
      <c r="J103" s="1"/>
      <c r="K103" s="1"/>
    </row>
    <row r="104" spans="1:11" ht="15.75" x14ac:dyDescent="0.25">
      <c r="A104" s="2"/>
      <c r="C104" s="1"/>
      <c r="D104" s="1"/>
      <c r="E104" s="1"/>
      <c r="F104" s="1"/>
      <c r="G104" s="1"/>
      <c r="H104" s="1"/>
      <c r="I104" s="1"/>
      <c r="J104" s="1"/>
      <c r="K104" s="1"/>
    </row>
    <row r="105" spans="1:11" ht="15.75" x14ac:dyDescent="0.25">
      <c r="A105" s="2"/>
      <c r="C105" s="1"/>
      <c r="D105" s="1"/>
      <c r="E105" s="1"/>
      <c r="F105" s="1"/>
      <c r="G105" s="1"/>
      <c r="H105" s="1"/>
      <c r="I105" s="1"/>
      <c r="J105" s="1"/>
      <c r="K105" s="1"/>
    </row>
    <row r="106" spans="1:11" ht="15.75" x14ac:dyDescent="0.25">
      <c r="A106" s="2"/>
      <c r="C106" s="1"/>
      <c r="D106" s="1"/>
      <c r="E106" s="1"/>
      <c r="F106" s="1"/>
      <c r="G106" s="1"/>
      <c r="H106" s="1"/>
      <c r="I106" s="1"/>
      <c r="J106" s="1"/>
      <c r="K106" s="1"/>
    </row>
    <row r="107" spans="1:11" ht="15.75" x14ac:dyDescent="0.25">
      <c r="A107" s="2"/>
      <c r="C107" s="1"/>
      <c r="D107" s="1"/>
      <c r="E107" s="1"/>
      <c r="F107" s="1"/>
      <c r="G107" s="1"/>
      <c r="H107" s="1"/>
      <c r="I107" s="1"/>
      <c r="J107" s="1"/>
      <c r="K107" s="1"/>
    </row>
    <row r="108" spans="1:11" ht="15.75" x14ac:dyDescent="0.25">
      <c r="A108" s="2"/>
      <c r="C108" s="1"/>
      <c r="D108" s="1"/>
      <c r="E108" s="1"/>
      <c r="F108" s="1"/>
      <c r="G108" s="1"/>
      <c r="H108" s="1"/>
      <c r="I108" s="1"/>
      <c r="J108" s="1"/>
      <c r="K108" s="1"/>
    </row>
    <row r="109" spans="1:11" ht="15.75" x14ac:dyDescent="0.25">
      <c r="C109" s="1"/>
      <c r="D109" s="1"/>
      <c r="E109" s="1"/>
      <c r="F109" s="1"/>
      <c r="G109" s="1"/>
      <c r="H109" s="1"/>
      <c r="I109" s="1"/>
      <c r="J109" s="1"/>
      <c r="K109" s="1"/>
    </row>
    <row r="110" spans="1:11" ht="15.75" x14ac:dyDescent="0.25">
      <c r="C110" s="1"/>
      <c r="D110" s="1"/>
      <c r="E110" s="1"/>
      <c r="F110" s="1"/>
      <c r="G110" s="1"/>
      <c r="H110" s="1"/>
      <c r="I110" s="1"/>
      <c r="J110" s="1"/>
      <c r="K110" s="1"/>
    </row>
    <row r="111" spans="1:11" ht="15.75" x14ac:dyDescent="0.25">
      <c r="C111" s="1"/>
      <c r="D111" s="1"/>
      <c r="E111" s="1"/>
      <c r="F111" s="1"/>
      <c r="G111" s="1"/>
      <c r="H111" s="1"/>
      <c r="I111" s="1"/>
      <c r="J111" s="1"/>
      <c r="K111" s="1"/>
    </row>
    <row r="112" spans="1:11" ht="15.75" x14ac:dyDescent="0.25">
      <c r="C112" s="1"/>
      <c r="D112" s="1"/>
      <c r="E112" s="1"/>
      <c r="F112" s="1"/>
      <c r="G112" s="1"/>
      <c r="H112" s="1"/>
      <c r="I112" s="1"/>
      <c r="J112" s="1"/>
      <c r="K112" s="1"/>
    </row>
    <row r="113" spans="3:11" ht="15.75" x14ac:dyDescent="0.25">
      <c r="C113" s="1"/>
      <c r="D113" s="1"/>
      <c r="E113" s="1"/>
      <c r="F113" s="1"/>
      <c r="G113" s="1"/>
      <c r="H113" s="1"/>
      <c r="I113" s="1"/>
      <c r="J113" s="1"/>
      <c r="K113" s="1"/>
    </row>
    <row r="114" spans="3:11" ht="15.75" x14ac:dyDescent="0.25">
      <c r="C114" s="1"/>
      <c r="D114" s="1"/>
      <c r="E114" s="1"/>
      <c r="F114" s="1"/>
      <c r="G114" s="1"/>
      <c r="H114" s="1"/>
      <c r="I114" s="1"/>
      <c r="J114" s="1"/>
      <c r="K114" s="1"/>
    </row>
    <row r="115" spans="3:11" ht="15.75" x14ac:dyDescent="0.25">
      <c r="C115" s="1"/>
      <c r="D115" s="1"/>
      <c r="E115" s="1"/>
      <c r="F115" s="1"/>
      <c r="G115" s="1"/>
      <c r="H115" s="1"/>
      <c r="I115" s="1"/>
      <c r="J115" s="1"/>
      <c r="K115" s="1"/>
    </row>
    <row r="116" spans="3:11" ht="15.75" x14ac:dyDescent="0.25">
      <c r="C116" s="1"/>
      <c r="D116" s="1"/>
      <c r="E116" s="1"/>
      <c r="F116" s="1"/>
      <c r="G116" s="1"/>
      <c r="H116" s="1"/>
      <c r="I116" s="1"/>
      <c r="J116" s="1"/>
      <c r="K116" s="1"/>
    </row>
    <row r="117" spans="3:11" ht="15.75" x14ac:dyDescent="0.25">
      <c r="C117" s="1"/>
      <c r="D117" s="1"/>
      <c r="E117" s="1"/>
      <c r="F117" s="1"/>
      <c r="G117" s="1"/>
      <c r="H117" s="1"/>
      <c r="I117" s="1"/>
      <c r="J117" s="1"/>
      <c r="K117" s="1"/>
    </row>
    <row r="118" spans="3:11" ht="15.75" x14ac:dyDescent="0.25">
      <c r="C118" s="1"/>
      <c r="D118" s="1"/>
      <c r="E118" s="1"/>
      <c r="F118" s="1"/>
      <c r="G118" s="1"/>
      <c r="H118" s="1"/>
      <c r="I118" s="1"/>
      <c r="J118" s="1"/>
      <c r="K118" s="1"/>
    </row>
    <row r="119" spans="3:11" ht="15.75" x14ac:dyDescent="0.25">
      <c r="C119" s="1"/>
      <c r="D119" s="1"/>
      <c r="E119" s="1"/>
      <c r="F119" s="1"/>
      <c r="G119" s="1"/>
      <c r="H119" s="1"/>
      <c r="I119" s="1"/>
      <c r="J119" s="1"/>
      <c r="K119" s="1"/>
    </row>
    <row r="120" spans="3:11" ht="15.75" x14ac:dyDescent="0.25">
      <c r="C120" s="1"/>
      <c r="D120" s="1"/>
      <c r="E120" s="1"/>
      <c r="F120" s="1"/>
      <c r="G120" s="1"/>
      <c r="H120" s="1"/>
      <c r="I120" s="1"/>
      <c r="J120" s="1"/>
      <c r="K120" s="1"/>
    </row>
    <row r="121" spans="3:11" ht="15.75" x14ac:dyDescent="0.25">
      <c r="C121" s="1"/>
      <c r="D121" s="1"/>
      <c r="E121" s="1"/>
      <c r="F121" s="1"/>
      <c r="G121" s="1"/>
      <c r="H121" s="1"/>
      <c r="I121" s="1"/>
      <c r="J121" s="1"/>
      <c r="K121" s="1"/>
    </row>
    <row r="122" spans="3:11" ht="15.75" x14ac:dyDescent="0.25">
      <c r="C122" s="1"/>
      <c r="D122" s="1"/>
      <c r="E122" s="1"/>
      <c r="F122" s="1"/>
      <c r="G122" s="1"/>
      <c r="H122" s="1"/>
      <c r="I122" s="1"/>
      <c r="J122" s="1"/>
      <c r="K122" s="1"/>
    </row>
    <row r="123" spans="3:11" ht="15.75" x14ac:dyDescent="0.25">
      <c r="C123" s="1"/>
      <c r="D123" s="1"/>
      <c r="E123" s="1"/>
      <c r="F123" s="1"/>
      <c r="G123" s="1"/>
      <c r="H123" s="1"/>
      <c r="I123" s="1"/>
      <c r="J123" s="1"/>
      <c r="K123" s="1"/>
    </row>
    <row r="124" spans="3:11" ht="15.75" x14ac:dyDescent="0.25">
      <c r="C124" s="1"/>
      <c r="D124" s="1"/>
      <c r="E124" s="1"/>
      <c r="F124" s="1"/>
      <c r="G124" s="1"/>
      <c r="H124" s="1"/>
      <c r="I124" s="1"/>
      <c r="J124" s="1"/>
      <c r="K124" s="1"/>
    </row>
    <row r="125" spans="3:11" ht="15.75" x14ac:dyDescent="0.25">
      <c r="C125" s="1"/>
      <c r="D125" s="1"/>
      <c r="E125" s="1"/>
      <c r="F125" s="1"/>
      <c r="G125" s="1"/>
      <c r="H125" s="1"/>
      <c r="I125" s="1"/>
      <c r="J125" s="1"/>
      <c r="K125" s="1"/>
    </row>
    <row r="126" spans="3:11" ht="15.75" x14ac:dyDescent="0.25">
      <c r="C126" s="1"/>
      <c r="D126" s="1"/>
      <c r="E126" s="1"/>
      <c r="F126" s="1"/>
      <c r="G126" s="1"/>
      <c r="H126" s="1"/>
      <c r="I126" s="1"/>
      <c r="J126" s="1"/>
      <c r="K126" s="1"/>
    </row>
    <row r="127" spans="3:11" ht="15.75" x14ac:dyDescent="0.25">
      <c r="C127" s="1"/>
      <c r="D127" s="1"/>
      <c r="E127" s="1"/>
      <c r="F127" s="1"/>
      <c r="G127" s="1"/>
      <c r="H127" s="1"/>
      <c r="I127" s="1"/>
      <c r="J127" s="1"/>
      <c r="K127" s="1"/>
    </row>
    <row r="128" spans="3:11" ht="15.75" x14ac:dyDescent="0.25">
      <c r="C128" s="1"/>
      <c r="D128" s="1"/>
      <c r="E128" s="1"/>
      <c r="F128" s="1"/>
      <c r="G128" s="1"/>
      <c r="H128" s="1"/>
      <c r="I128" s="1"/>
      <c r="J128" s="1"/>
      <c r="K128" s="1"/>
    </row>
    <row r="129" spans="3:11" ht="15.75" x14ac:dyDescent="0.25">
      <c r="C129" s="1"/>
      <c r="D129" s="1"/>
      <c r="E129" s="1"/>
      <c r="F129" s="1"/>
      <c r="G129" s="1"/>
      <c r="H129" s="1"/>
      <c r="I129" s="1"/>
      <c r="J129" s="1"/>
      <c r="K129" s="1"/>
    </row>
    <row r="130" spans="3:11" ht="15.75" x14ac:dyDescent="0.25">
      <c r="C130" s="1"/>
      <c r="D130" s="1"/>
      <c r="E130" s="1"/>
      <c r="F130" s="1"/>
      <c r="G130" s="1"/>
      <c r="H130" s="1"/>
      <c r="I130" s="1"/>
      <c r="J130" s="1"/>
      <c r="K130" s="1"/>
    </row>
    <row r="131" spans="3:11" ht="15.75" x14ac:dyDescent="0.25">
      <c r="C131" s="1"/>
      <c r="D131" s="1"/>
      <c r="E131" s="1"/>
      <c r="F131" s="1"/>
      <c r="G131" s="1"/>
      <c r="H131" s="1"/>
      <c r="I131" s="1"/>
      <c r="J131" s="1"/>
      <c r="K131" s="1"/>
    </row>
    <row r="132" spans="3:11" ht="15.75" x14ac:dyDescent="0.25">
      <c r="C132" s="1"/>
      <c r="D132" s="1"/>
      <c r="E132" s="1"/>
      <c r="F132" s="1"/>
      <c r="G132" s="1"/>
      <c r="H132" s="1"/>
      <c r="I132" s="1"/>
      <c r="J132" s="1"/>
      <c r="K132" s="1"/>
    </row>
    <row r="133" spans="3:11" ht="15.75" x14ac:dyDescent="0.25">
      <c r="C133" s="1"/>
      <c r="D133" s="1"/>
      <c r="E133" s="1"/>
      <c r="F133" s="1"/>
      <c r="G133" s="1"/>
      <c r="H133" s="1"/>
      <c r="I133" s="1"/>
      <c r="J133" s="1"/>
      <c r="K133" s="1"/>
    </row>
    <row r="134" spans="3:11" ht="15.75" x14ac:dyDescent="0.25">
      <c r="C134" s="1"/>
      <c r="D134" s="1"/>
      <c r="E134" s="1"/>
      <c r="F134" s="1"/>
      <c r="G134" s="1"/>
      <c r="H134" s="1"/>
      <c r="I134" s="1"/>
      <c r="J134" s="1"/>
      <c r="K134" s="1"/>
    </row>
    <row r="135" spans="3:11" ht="15.75" x14ac:dyDescent="0.25">
      <c r="C135" s="1"/>
      <c r="D135" s="1"/>
      <c r="E135" s="1"/>
      <c r="F135" s="1"/>
      <c r="G135" s="1"/>
      <c r="H135" s="1"/>
      <c r="I135" s="1"/>
      <c r="J135" s="1"/>
      <c r="K135" s="1"/>
    </row>
    <row r="136" spans="3:11" ht="15.75" x14ac:dyDescent="0.25">
      <c r="C136" s="1"/>
      <c r="D136" s="1"/>
      <c r="E136" s="1"/>
      <c r="F136" s="1"/>
      <c r="G136" s="1"/>
      <c r="H136" s="1"/>
      <c r="I136" s="1"/>
      <c r="J136" s="1"/>
      <c r="K136" s="1"/>
    </row>
    <row r="137" spans="3:11" ht="15.75" x14ac:dyDescent="0.25">
      <c r="C137" s="1"/>
      <c r="D137" s="1"/>
      <c r="E137" s="1"/>
      <c r="F137" s="1"/>
      <c r="G137" s="1"/>
      <c r="H137" s="1"/>
      <c r="I137" s="1"/>
      <c r="J137" s="1"/>
      <c r="K137" s="1"/>
    </row>
    <row r="138" spans="3:11" ht="15.75" x14ac:dyDescent="0.25">
      <c r="C138" s="1"/>
      <c r="D138" s="1"/>
      <c r="E138" s="1"/>
      <c r="F138" s="1"/>
      <c r="G138" s="1"/>
      <c r="H138" s="1"/>
      <c r="I138" s="1"/>
      <c r="J138" s="1"/>
      <c r="K138" s="1"/>
    </row>
    <row r="139" spans="3:11" ht="15.75" x14ac:dyDescent="0.25">
      <c r="C139" s="1"/>
      <c r="D139" s="1"/>
      <c r="E139" s="1"/>
      <c r="F139" s="1"/>
      <c r="G139" s="1"/>
      <c r="H139" s="1"/>
      <c r="I139" s="1"/>
      <c r="J139" s="1"/>
      <c r="K139" s="1"/>
    </row>
    <row r="140" spans="3:11" ht="15.75" x14ac:dyDescent="0.25">
      <c r="C140" s="1"/>
      <c r="D140" s="1"/>
      <c r="E140" s="1"/>
      <c r="F140" s="1"/>
      <c r="G140" s="1"/>
      <c r="H140" s="1"/>
      <c r="I140" s="1"/>
      <c r="J140" s="1"/>
      <c r="K140" s="1"/>
    </row>
    <row r="141" spans="3:11" ht="15.75" x14ac:dyDescent="0.25">
      <c r="C141" s="1"/>
      <c r="D141" s="1"/>
      <c r="E141" s="1"/>
      <c r="F141" s="1"/>
      <c r="G141" s="1"/>
      <c r="H141" s="1"/>
      <c r="I141" s="1"/>
      <c r="J141" s="1"/>
      <c r="K141" s="1"/>
    </row>
    <row r="142" spans="3:11" ht="15.75" x14ac:dyDescent="0.25">
      <c r="C142" s="1"/>
      <c r="D142" s="1"/>
      <c r="E142" s="1"/>
      <c r="F142" s="1"/>
      <c r="G142" s="1"/>
      <c r="H142" s="1"/>
      <c r="I142" s="1"/>
      <c r="J142" s="1"/>
      <c r="K142" s="1"/>
    </row>
    <row r="143" spans="3:11" ht="15.75" x14ac:dyDescent="0.25">
      <c r="C143" s="1"/>
      <c r="D143" s="1"/>
      <c r="E143" s="1"/>
      <c r="F143" s="1"/>
      <c r="G143" s="1"/>
      <c r="H143" s="1"/>
      <c r="I143" s="1"/>
      <c r="J143" s="1"/>
      <c r="K143" s="1"/>
    </row>
    <row r="144" spans="3:11" ht="15.75" x14ac:dyDescent="0.25">
      <c r="C144" s="1"/>
      <c r="D144" s="1"/>
      <c r="E144" s="1"/>
      <c r="F144" s="1"/>
      <c r="G144" s="1"/>
      <c r="H144" s="1"/>
      <c r="I144" s="1"/>
      <c r="J144" s="1"/>
      <c r="K144" s="1"/>
    </row>
    <row r="145" spans="3:11" ht="15.75" x14ac:dyDescent="0.25">
      <c r="C145" s="1"/>
      <c r="D145" s="1"/>
      <c r="E145" s="1"/>
      <c r="F145" s="1"/>
      <c r="G145" s="1"/>
      <c r="H145" s="1"/>
      <c r="I145" s="1"/>
      <c r="J145" s="1"/>
      <c r="K145" s="1"/>
    </row>
    <row r="146" spans="3:11" ht="15.75" x14ac:dyDescent="0.25">
      <c r="C146" s="1"/>
      <c r="D146" s="1"/>
      <c r="E146" s="1"/>
      <c r="F146" s="1"/>
      <c r="G146" s="1"/>
      <c r="H146" s="1"/>
      <c r="I146" s="1"/>
      <c r="J146" s="1"/>
      <c r="K146" s="1"/>
    </row>
    <row r="147" spans="3:11" ht="15.75" x14ac:dyDescent="0.25">
      <c r="C147" s="1"/>
      <c r="D147" s="1"/>
      <c r="E147" s="1"/>
      <c r="F147" s="1"/>
      <c r="G147" s="1"/>
      <c r="H147" s="1"/>
      <c r="I147" s="1"/>
      <c r="J147" s="1"/>
      <c r="K147" s="1"/>
    </row>
    <row r="148" spans="3:11" ht="15.75" x14ac:dyDescent="0.25">
      <c r="C148" s="1"/>
      <c r="D148" s="1"/>
      <c r="E148" s="1"/>
      <c r="F148" s="1"/>
      <c r="G148" s="1"/>
      <c r="H148" s="1"/>
      <c r="I148" s="1"/>
      <c r="J148" s="1"/>
      <c r="K148" s="1"/>
    </row>
    <row r="149" spans="3:11" ht="15.75" x14ac:dyDescent="0.25">
      <c r="C149" s="1"/>
      <c r="D149" s="1"/>
      <c r="E149" s="1"/>
      <c r="F149" s="1"/>
      <c r="G149" s="1"/>
      <c r="H149" s="1"/>
      <c r="I149" s="1"/>
      <c r="J149" s="1"/>
      <c r="K149" s="1"/>
    </row>
    <row r="150" spans="3:11" ht="15.75" x14ac:dyDescent="0.25">
      <c r="C150" s="1"/>
      <c r="D150" s="1"/>
      <c r="E150" s="1"/>
      <c r="F150" s="1"/>
      <c r="G150" s="1"/>
      <c r="H150" s="1"/>
      <c r="I150" s="1"/>
      <c r="J150" s="1"/>
      <c r="K150" s="1"/>
    </row>
    <row r="151" spans="3:11" ht="15.75" x14ac:dyDescent="0.25">
      <c r="C151" s="1"/>
      <c r="D151" s="1"/>
      <c r="E151" s="1"/>
      <c r="F151" s="1"/>
      <c r="G151" s="1"/>
      <c r="H151" s="1"/>
      <c r="I151" s="1"/>
      <c r="J151" s="1"/>
      <c r="K151" s="1"/>
    </row>
    <row r="152" spans="3:11" ht="15.75" x14ac:dyDescent="0.25">
      <c r="C152" s="1"/>
      <c r="D152" s="1"/>
      <c r="E152" s="1"/>
      <c r="F152" s="1"/>
      <c r="G152" s="1"/>
      <c r="H152" s="1"/>
      <c r="I152" s="1"/>
      <c r="J152" s="1"/>
      <c r="K152" s="1"/>
    </row>
    <row r="153" spans="3:11" ht="15.75" x14ac:dyDescent="0.25">
      <c r="C153" s="1"/>
      <c r="D153" s="1"/>
      <c r="E153" s="1"/>
      <c r="F153" s="1"/>
      <c r="G153" s="1"/>
      <c r="H153" s="1"/>
      <c r="I153" s="1"/>
      <c r="J153" s="1"/>
      <c r="K153" s="1"/>
    </row>
    <row r="154" spans="3:11" ht="15.75" x14ac:dyDescent="0.25">
      <c r="C154" s="1"/>
      <c r="D154" s="1"/>
      <c r="E154" s="1"/>
      <c r="F154" s="1"/>
      <c r="G154" s="1"/>
      <c r="H154" s="1"/>
      <c r="I154" s="1"/>
      <c r="J154" s="1"/>
      <c r="K154" s="1"/>
    </row>
    <row r="155" spans="3:11" ht="15.75" x14ac:dyDescent="0.25">
      <c r="C155" s="1"/>
      <c r="D155" s="1"/>
      <c r="E155" s="1"/>
      <c r="F155" s="1"/>
      <c r="G155" s="1"/>
      <c r="H155" s="1"/>
      <c r="I155" s="1"/>
      <c r="J155" s="1"/>
      <c r="K155" s="1"/>
    </row>
    <row r="156" spans="3:11" ht="15.75" x14ac:dyDescent="0.25">
      <c r="C156" s="1"/>
      <c r="D156" s="1"/>
      <c r="E156" s="1"/>
      <c r="F156" s="1"/>
      <c r="G156" s="1"/>
      <c r="H156" s="1"/>
      <c r="I156" s="1"/>
      <c r="J156" s="1"/>
      <c r="K156" s="1"/>
    </row>
    <row r="157" spans="3:11" ht="15.75" x14ac:dyDescent="0.25">
      <c r="C157" s="1"/>
      <c r="D157" s="1"/>
      <c r="E157" s="1"/>
      <c r="F157" s="1"/>
      <c r="G157" s="1"/>
      <c r="H157" s="1"/>
      <c r="I157" s="1"/>
      <c r="J157" s="1"/>
      <c r="K157" s="1"/>
    </row>
    <row r="158" spans="3:11" ht="15.75" x14ac:dyDescent="0.25">
      <c r="C158" s="1"/>
      <c r="D158" s="1"/>
      <c r="E158" s="1"/>
      <c r="F158" s="1"/>
      <c r="G158" s="1"/>
      <c r="H158" s="1"/>
      <c r="I158" s="1"/>
      <c r="J158" s="1"/>
      <c r="K158" s="1"/>
    </row>
    <row r="159" spans="3:11" ht="15.75" x14ac:dyDescent="0.25">
      <c r="C159" s="1"/>
      <c r="D159" s="1"/>
      <c r="E159" s="1"/>
      <c r="F159" s="1"/>
      <c r="G159" s="1"/>
      <c r="H159" s="1"/>
      <c r="I159" s="1"/>
      <c r="J159" s="1"/>
      <c r="K159" s="1"/>
    </row>
    <row r="160" spans="3:11" ht="15.75" x14ac:dyDescent="0.25">
      <c r="C160" s="1"/>
      <c r="D160" s="1"/>
      <c r="E160" s="1"/>
      <c r="F160" s="1"/>
      <c r="G160" s="1"/>
      <c r="H160" s="1"/>
      <c r="I160" s="1"/>
      <c r="J160" s="1"/>
      <c r="K160" s="1"/>
    </row>
    <row r="161" spans="3:11" ht="15.75" x14ac:dyDescent="0.25">
      <c r="C161" s="1"/>
      <c r="D161" s="1"/>
      <c r="E161" s="1"/>
      <c r="F161" s="1"/>
      <c r="G161" s="1"/>
      <c r="H161" s="1"/>
      <c r="I161" s="1"/>
      <c r="J161" s="1"/>
      <c r="K161" s="1"/>
    </row>
    <row r="162" spans="3:11" ht="15.75" x14ac:dyDescent="0.25">
      <c r="C162" s="1"/>
      <c r="D162" s="1"/>
      <c r="E162" s="1"/>
      <c r="F162" s="1"/>
      <c r="G162" s="1"/>
      <c r="H162" s="1"/>
      <c r="I162" s="1"/>
      <c r="J162" s="1"/>
      <c r="K162" s="1"/>
    </row>
    <row r="163" spans="3:11" ht="15.75" x14ac:dyDescent="0.25">
      <c r="C163" s="1"/>
      <c r="D163" s="1"/>
      <c r="E163" s="1"/>
      <c r="F163" s="1"/>
      <c r="G163" s="1"/>
      <c r="H163" s="1"/>
      <c r="I163" s="1"/>
      <c r="J163" s="1"/>
      <c r="K163" s="1"/>
    </row>
    <row r="164" spans="3:11" ht="15.75" x14ac:dyDescent="0.25">
      <c r="C164" s="1"/>
      <c r="D164" s="1"/>
      <c r="E164" s="1"/>
      <c r="F164" s="1"/>
      <c r="G164" s="1"/>
      <c r="H164" s="1"/>
      <c r="I164" s="1"/>
      <c r="J164" s="1"/>
      <c r="K164" s="1"/>
    </row>
    <row r="165" spans="3:11" ht="15.75" x14ac:dyDescent="0.25">
      <c r="C165" s="1"/>
      <c r="D165" s="1"/>
      <c r="E165" s="1"/>
      <c r="F165" s="1"/>
      <c r="G165" s="1"/>
      <c r="H165" s="1"/>
      <c r="I165" s="1"/>
      <c r="J165" s="1"/>
      <c r="K165" s="1"/>
    </row>
    <row r="166" spans="3:11" ht="15.75" x14ac:dyDescent="0.25">
      <c r="C166" s="1"/>
      <c r="D166" s="1"/>
      <c r="E166" s="1"/>
      <c r="F166" s="1"/>
      <c r="G166" s="1"/>
      <c r="H166" s="1"/>
      <c r="I166" s="1"/>
      <c r="J166" s="1"/>
      <c r="K166" s="1"/>
    </row>
    <row r="167" spans="3:11" ht="15.75" x14ac:dyDescent="0.25">
      <c r="C167" s="1"/>
      <c r="D167" s="1"/>
      <c r="E167" s="1"/>
      <c r="F167" s="1"/>
      <c r="G167" s="1"/>
      <c r="H167" s="1"/>
      <c r="I167" s="1"/>
      <c r="J167" s="1"/>
      <c r="K167" s="1"/>
    </row>
    <row r="168" spans="3:11" ht="15.75" x14ac:dyDescent="0.25">
      <c r="C168" s="1"/>
      <c r="D168" s="1"/>
      <c r="E168" s="1"/>
      <c r="F168" s="1"/>
      <c r="G168" s="1"/>
      <c r="H168" s="1"/>
      <c r="I168" s="1"/>
      <c r="J168" s="1"/>
      <c r="K168" s="1"/>
    </row>
    <row r="169" spans="3:11" ht="15.75" x14ac:dyDescent="0.25">
      <c r="C169" s="1"/>
      <c r="D169" s="1"/>
      <c r="E169" s="1"/>
      <c r="F169" s="1"/>
      <c r="G169" s="1"/>
      <c r="H169" s="1"/>
      <c r="I169" s="1"/>
      <c r="J169" s="1"/>
      <c r="K169" s="1"/>
    </row>
    <row r="170" spans="3:11" ht="15.75" x14ac:dyDescent="0.25">
      <c r="C170" s="1"/>
      <c r="D170" s="1"/>
      <c r="E170" s="1"/>
      <c r="F170" s="1"/>
      <c r="G170" s="1"/>
      <c r="H170" s="1"/>
      <c r="I170" s="1"/>
      <c r="J170" s="1"/>
      <c r="K170" s="1"/>
    </row>
    <row r="171" spans="3:11" ht="15.75" x14ac:dyDescent="0.25">
      <c r="C171" s="1"/>
      <c r="D171" s="1"/>
      <c r="E171" s="1"/>
      <c r="F171" s="1"/>
      <c r="G171" s="1"/>
      <c r="H171" s="1"/>
      <c r="I171" s="1"/>
      <c r="J171" s="1"/>
      <c r="K171" s="1"/>
    </row>
    <row r="172" spans="3:11" ht="15.75" x14ac:dyDescent="0.25">
      <c r="C172" s="1"/>
      <c r="D172" s="1"/>
      <c r="E172" s="1"/>
      <c r="F172" s="1"/>
      <c r="G172" s="1"/>
      <c r="H172" s="1"/>
      <c r="I172" s="1"/>
      <c r="J172" s="1"/>
      <c r="K172" s="1"/>
    </row>
    <row r="173" spans="3:11" ht="15.75" x14ac:dyDescent="0.25">
      <c r="C173" s="1"/>
      <c r="D173" s="1"/>
      <c r="E173" s="1"/>
      <c r="F173" s="1"/>
      <c r="G173" s="1"/>
      <c r="H173" s="1"/>
      <c r="I173" s="1"/>
      <c r="J173" s="1"/>
      <c r="K173" s="1"/>
    </row>
    <row r="174" spans="3:11" ht="15.75" x14ac:dyDescent="0.25">
      <c r="C174" s="1"/>
      <c r="D174" s="1"/>
      <c r="E174" s="1"/>
      <c r="F174" s="1"/>
      <c r="G174" s="1"/>
      <c r="H174" s="1"/>
      <c r="I174" s="1"/>
      <c r="J174" s="1"/>
      <c r="K174" s="1"/>
    </row>
    <row r="175" spans="3:11" ht="15.75" x14ac:dyDescent="0.25">
      <c r="C175" s="1"/>
      <c r="D175" s="1"/>
      <c r="E175" s="1"/>
      <c r="F175" s="1"/>
      <c r="G175" s="1"/>
      <c r="H175" s="1"/>
      <c r="I175" s="1"/>
      <c r="J175" s="1"/>
      <c r="K175" s="1"/>
    </row>
    <row r="176" spans="3:11" ht="15.75" x14ac:dyDescent="0.25">
      <c r="C176" s="1"/>
      <c r="D176" s="1"/>
      <c r="E176" s="1"/>
      <c r="F176" s="1"/>
      <c r="G176" s="1"/>
      <c r="H176" s="1"/>
      <c r="I176" s="1"/>
      <c r="J176" s="1"/>
      <c r="K176" s="1"/>
    </row>
    <row r="177" spans="3:11" ht="15.75" x14ac:dyDescent="0.25">
      <c r="C177" s="1"/>
      <c r="D177" s="1"/>
      <c r="E177" s="1"/>
      <c r="F177" s="1"/>
      <c r="G177" s="1"/>
      <c r="H177" s="1"/>
      <c r="I177" s="1"/>
      <c r="J177" s="1"/>
      <c r="K177" s="1"/>
    </row>
    <row r="178" spans="3:11" ht="15.75" x14ac:dyDescent="0.25">
      <c r="C178" s="1"/>
      <c r="D178" s="1"/>
      <c r="E178" s="1"/>
      <c r="F178" s="1"/>
      <c r="G178" s="1"/>
      <c r="H178" s="1"/>
      <c r="I178" s="1"/>
      <c r="J178" s="1"/>
      <c r="K178" s="1"/>
    </row>
    <row r="179" spans="3:11" ht="15.75" x14ac:dyDescent="0.25">
      <c r="C179" s="1"/>
      <c r="D179" s="1"/>
      <c r="E179" s="1"/>
      <c r="F179" s="1"/>
      <c r="G179" s="1"/>
      <c r="H179" s="1"/>
      <c r="I179" s="1"/>
      <c r="J179" s="1"/>
      <c r="K179" s="1"/>
    </row>
    <row r="180" spans="3:11" ht="15.75" x14ac:dyDescent="0.25">
      <c r="C180" s="1"/>
      <c r="D180" s="1"/>
      <c r="E180" s="1"/>
      <c r="F180" s="1"/>
      <c r="G180" s="1"/>
      <c r="H180" s="1"/>
      <c r="I180" s="1"/>
      <c r="J180" s="1"/>
      <c r="K180" s="1"/>
    </row>
    <row r="181" spans="3:11" ht="15.75" x14ac:dyDescent="0.25">
      <c r="C181" s="1"/>
      <c r="D181" s="1"/>
      <c r="E181" s="1"/>
      <c r="F181" s="1"/>
      <c r="G181" s="1"/>
      <c r="H181" s="1"/>
      <c r="I181" s="1"/>
      <c r="J181" s="1"/>
      <c r="K181" s="1"/>
    </row>
    <row r="182" spans="3:11" ht="15.75" x14ac:dyDescent="0.25">
      <c r="C182" s="1"/>
      <c r="D182" s="1"/>
      <c r="E182" s="1"/>
      <c r="F182" s="1"/>
      <c r="G182" s="1"/>
      <c r="H182" s="1"/>
      <c r="I182" s="1"/>
      <c r="J182" s="1"/>
      <c r="K182" s="1"/>
    </row>
    <row r="183" spans="3:11" ht="15.75" x14ac:dyDescent="0.25">
      <c r="C183" s="1"/>
      <c r="D183" s="1"/>
      <c r="E183" s="1"/>
      <c r="F183" s="1"/>
      <c r="G183" s="1"/>
      <c r="H183" s="1"/>
      <c r="I183" s="1"/>
      <c r="J183" s="1"/>
      <c r="K183" s="1"/>
    </row>
    <row r="184" spans="3:11" ht="15.75" x14ac:dyDescent="0.25">
      <c r="C184" s="1"/>
      <c r="D184" s="1"/>
      <c r="E184" s="1"/>
      <c r="F184" s="1"/>
      <c r="G184" s="1"/>
      <c r="H184" s="1"/>
      <c r="I184" s="1"/>
      <c r="J184" s="1"/>
      <c r="K184" s="1"/>
    </row>
    <row r="185" spans="3:11" ht="15.75" x14ac:dyDescent="0.25">
      <c r="C185" s="1"/>
      <c r="D185" s="1"/>
      <c r="E185" s="1"/>
      <c r="F185" s="1"/>
      <c r="G185" s="1"/>
      <c r="H185" s="1"/>
      <c r="I185" s="1"/>
      <c r="J185" s="1"/>
      <c r="K185" s="1"/>
    </row>
    <row r="186" spans="3:11" ht="15.75" x14ac:dyDescent="0.25">
      <c r="C186" s="1"/>
      <c r="D186" s="1"/>
      <c r="E186" s="1"/>
      <c r="F186" s="1"/>
      <c r="G186" s="1"/>
      <c r="H186" s="1"/>
      <c r="I186" s="1"/>
      <c r="J186" s="1"/>
      <c r="K186" s="1"/>
    </row>
    <row r="187" spans="3:11" ht="15.75" x14ac:dyDescent="0.25">
      <c r="C187" s="1"/>
      <c r="D187" s="1"/>
      <c r="E187" s="1"/>
      <c r="F187" s="1"/>
      <c r="G187" s="1"/>
      <c r="H187" s="1"/>
      <c r="I187" s="1"/>
      <c r="J187" s="1"/>
      <c r="K187" s="1"/>
    </row>
  </sheetData>
  <phoneticPr fontId="3" type="noConversion"/>
  <conditionalFormatting sqref="G5:G80">
    <cfRule type="cellIs" dxfId="119" priority="1" stopIfTrue="1" operator="equal">
      <formula>$M$5</formula>
    </cfRule>
    <cfRule type="cellIs" dxfId="118" priority="2" stopIfTrue="1" operator="equal">
      <formula>$N$5</formula>
    </cfRule>
  </conditionalFormatting>
  <conditionalFormatting sqref="H5:H80">
    <cfRule type="cellIs" dxfId="117" priority="3" stopIfTrue="1" operator="equal">
      <formula>$M$6</formula>
    </cfRule>
    <cfRule type="cellIs" dxfId="116" priority="4" stopIfTrue="1" operator="equal">
      <formula>$N$6</formula>
    </cfRule>
  </conditionalFormatting>
  <conditionalFormatting sqref="J5:J80">
    <cfRule type="cellIs" dxfId="115" priority="5" stopIfTrue="1" operator="equal">
      <formula>$M$7</formula>
    </cfRule>
    <cfRule type="cellIs" dxfId="114" priority="6" stopIfTrue="1" operator="equal">
      <formula>$N$7</formula>
    </cfRule>
  </conditionalFormatting>
  <conditionalFormatting sqref="K5:K80">
    <cfRule type="cellIs" dxfId="113" priority="7" stopIfTrue="1" operator="equal">
      <formula>$Q$1</formula>
    </cfRule>
    <cfRule type="cellIs" dxfId="112" priority="8" stopIfTrue="1" operator="equal">
      <formula>$N$8</formula>
    </cfRule>
    <cfRule type="cellIs" dxfId="111" priority="9" stopIfTrue="1" operator="equal">
      <formula>$M$8</formula>
    </cfRule>
  </conditionalFormatting>
  <conditionalFormatting sqref="F5:F80">
    <cfRule type="cellIs" dxfId="110" priority="10" stopIfTrue="1" operator="equal">
      <formula>$M$9</formula>
    </cfRule>
    <cfRule type="cellIs" dxfId="109" priority="11" stopIfTrue="1" operator="equal">
      <formula>$N$9</formula>
    </cfRule>
  </conditionalFormatting>
  <pageMargins left="0.75" right="0.75" top="1" bottom="1" header="0.5" footer="0.5"/>
  <pageSetup scale="9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87"/>
  <sheetViews>
    <sheetView showGridLines="0" showRowColHeaders="0" zoomScale="94" zoomScaleNormal="94" workbookViewId="0">
      <pane ySplit="4" topLeftCell="A5" activePane="bottomLeft" state="frozen"/>
      <selection activeCell="F9" sqref="F9"/>
      <selection pane="bottomLeft" activeCell="C5" sqref="C5"/>
    </sheetView>
  </sheetViews>
  <sheetFormatPr defaultColWidth="9.140625" defaultRowHeight="12.75" x14ac:dyDescent="0.2"/>
  <cols>
    <col min="1" max="1" width="2.28515625" style="28" customWidth="1"/>
    <col min="2" max="2" width="7.28515625" style="28" customWidth="1"/>
    <col min="3" max="5" width="5" style="28" customWidth="1"/>
    <col min="6" max="6" width="11.7109375" style="28" customWidth="1"/>
    <col min="7" max="7" width="12.140625" style="28" customWidth="1"/>
    <col min="8" max="8" width="10.140625" style="28" customWidth="1"/>
    <col min="9" max="9" width="9.28515625" style="28" customWidth="1"/>
    <col min="10" max="10" width="9.85546875" style="28" customWidth="1"/>
    <col min="11" max="11" width="10" style="28" customWidth="1"/>
    <col min="12" max="12" width="28.42578125" style="28" customWidth="1"/>
    <col min="13" max="15" width="10.42578125" style="28" customWidth="1"/>
    <col min="16" max="26" width="9.140625" style="28"/>
    <col min="27" max="27" width="12.7109375" style="28" bestFit="1" customWidth="1"/>
    <col min="28" max="28" width="13" style="28" customWidth="1"/>
    <col min="29" max="46" width="9.140625" style="28"/>
    <col min="47" max="58" width="7.85546875" style="28" customWidth="1"/>
    <col min="59" max="16384" width="9.140625" style="28"/>
  </cols>
  <sheetData>
    <row r="1" spans="1:60" ht="28.5" x14ac:dyDescent="0.45">
      <c r="A1" s="115"/>
      <c r="B1" s="137" t="s">
        <v>137</v>
      </c>
      <c r="C1" s="124"/>
      <c r="D1" s="124"/>
      <c r="E1" s="124"/>
      <c r="F1" s="124"/>
      <c r="G1" s="124"/>
      <c r="H1" s="124"/>
      <c r="I1" s="124"/>
      <c r="J1" s="124"/>
      <c r="K1" s="124"/>
      <c r="L1" s="116"/>
      <c r="M1" s="116"/>
      <c r="N1" s="116"/>
      <c r="O1" s="116"/>
      <c r="P1" s="116"/>
      <c r="Q1" s="166">
        <f>'Past Results'!N12</f>
        <v>203</v>
      </c>
      <c r="R1" s="166"/>
      <c r="S1" s="166"/>
      <c r="T1" s="166"/>
      <c r="W1" s="33"/>
      <c r="AD1" s="56"/>
    </row>
    <row r="2" spans="1:60" x14ac:dyDescent="0.2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66"/>
      <c r="R2" s="166"/>
      <c r="S2" s="166"/>
      <c r="T2" s="166"/>
      <c r="AC2" s="28">
        <f>SUM(AC5:AC80)</f>
        <v>1</v>
      </c>
      <c r="AD2" s="28">
        <f t="shared" ref="AD2:AM2" si="0">SUM(AD5:AD80)</f>
        <v>6</v>
      </c>
      <c r="AE2" s="28">
        <f t="shared" si="0"/>
        <v>2</v>
      </c>
      <c r="AF2" s="28">
        <f t="shared" si="0"/>
        <v>59</v>
      </c>
      <c r="AG2" s="28">
        <f t="shared" si="0"/>
        <v>5</v>
      </c>
      <c r="AH2" s="28">
        <f t="shared" si="0"/>
        <v>0</v>
      </c>
      <c r="AI2" s="28">
        <f t="shared" si="0"/>
        <v>1</v>
      </c>
      <c r="AJ2" s="28">
        <f t="shared" si="0"/>
        <v>1</v>
      </c>
      <c r="AK2" s="28">
        <f t="shared" si="0"/>
        <v>0</v>
      </c>
      <c r="AL2" s="28">
        <f t="shared" si="0"/>
        <v>1</v>
      </c>
      <c r="AM2" s="28">
        <f t="shared" si="0"/>
        <v>0</v>
      </c>
    </row>
    <row r="3" spans="1:60" ht="15.75" x14ac:dyDescent="0.25">
      <c r="A3" s="117"/>
      <c r="B3" s="118"/>
      <c r="C3" s="133" t="s">
        <v>21</v>
      </c>
      <c r="D3" s="133" t="s">
        <v>22</v>
      </c>
      <c r="E3" s="133" t="s">
        <v>30</v>
      </c>
      <c r="F3" s="58" t="s">
        <v>33</v>
      </c>
      <c r="G3" s="177" t="s">
        <v>141</v>
      </c>
      <c r="H3" s="79"/>
      <c r="I3" s="79"/>
      <c r="J3" s="79"/>
      <c r="K3" s="79"/>
      <c r="L3" s="116"/>
      <c r="M3" s="116"/>
      <c r="N3" s="116"/>
      <c r="O3" s="116"/>
      <c r="P3" s="116"/>
      <c r="Q3" s="166">
        <f>AVERAGE(G5:G42)</f>
        <v>91.275000000000006</v>
      </c>
      <c r="R3" s="166">
        <f>AVERAGE(H5:H42)</f>
        <v>72.875</v>
      </c>
      <c r="S3" s="166"/>
      <c r="T3" s="166"/>
      <c r="AC3" s="28">
        <v>0.05</v>
      </c>
      <c r="AD3" s="28">
        <f t="shared" ref="AD3:AL3" si="1">AC3+0.05</f>
        <v>0.1</v>
      </c>
      <c r="AE3" s="28">
        <f t="shared" si="1"/>
        <v>0.15000000000000002</v>
      </c>
      <c r="AF3" s="28">
        <f t="shared" si="1"/>
        <v>0.2</v>
      </c>
      <c r="AG3" s="28">
        <f t="shared" si="1"/>
        <v>0.25</v>
      </c>
      <c r="AH3" s="28">
        <f t="shared" si="1"/>
        <v>0.3</v>
      </c>
      <c r="AI3" s="28">
        <f t="shared" si="1"/>
        <v>0.35</v>
      </c>
      <c r="AJ3" s="28">
        <f t="shared" si="1"/>
        <v>0.39999999999999997</v>
      </c>
      <c r="AK3" s="28">
        <f t="shared" si="1"/>
        <v>0.44999999999999996</v>
      </c>
      <c r="AL3" s="28">
        <f t="shared" si="1"/>
        <v>0.49999999999999994</v>
      </c>
      <c r="AM3" s="28">
        <v>1</v>
      </c>
    </row>
    <row r="4" spans="1:60" ht="21" thickBot="1" x14ac:dyDescent="0.35">
      <c r="A4" s="119"/>
      <c r="B4" s="120" t="s">
        <v>0</v>
      </c>
      <c r="C4" s="134" t="s">
        <v>31</v>
      </c>
      <c r="D4" s="134" t="s">
        <v>31</v>
      </c>
      <c r="E4" s="134" t="s">
        <v>20</v>
      </c>
      <c r="F4" s="59" t="s">
        <v>32</v>
      </c>
      <c r="G4" s="80" t="s">
        <v>84</v>
      </c>
      <c r="H4" s="81" t="s">
        <v>85</v>
      </c>
      <c r="I4" s="81" t="s">
        <v>17</v>
      </c>
      <c r="J4" s="81" t="s">
        <v>19</v>
      </c>
      <c r="K4" s="81" t="s">
        <v>18</v>
      </c>
      <c r="L4" s="127"/>
      <c r="M4" s="127" t="s">
        <v>89</v>
      </c>
      <c r="N4" s="127" t="s">
        <v>90</v>
      </c>
      <c r="O4" s="127" t="s">
        <v>68</v>
      </c>
      <c r="P4" s="127"/>
      <c r="Q4" s="166" t="str">
        <f>G4</f>
        <v>Coleman/HA</v>
      </c>
      <c r="R4" s="166" t="str">
        <f>H4</f>
        <v>Gant/CC</v>
      </c>
      <c r="S4" s="166" t="str">
        <f>K4</f>
        <v>TotFirm</v>
      </c>
      <c r="T4" s="166" t="s">
        <v>19</v>
      </c>
      <c r="U4" s="60"/>
      <c r="V4" s="33" t="s">
        <v>38</v>
      </c>
      <c r="W4" s="33" t="s">
        <v>37</v>
      </c>
      <c r="X4" s="33" t="s">
        <v>36</v>
      </c>
      <c r="AC4" s="28" t="s">
        <v>39</v>
      </c>
      <c r="AD4" s="28" t="s">
        <v>40</v>
      </c>
      <c r="AE4" s="28" t="s">
        <v>41</v>
      </c>
      <c r="AF4" s="28" t="s">
        <v>42</v>
      </c>
      <c r="AG4" s="28" t="s">
        <v>43</v>
      </c>
      <c r="AH4" s="28" t="s">
        <v>44</v>
      </c>
      <c r="AI4" s="28" t="s">
        <v>45</v>
      </c>
      <c r="AJ4" s="28" t="s">
        <v>46</v>
      </c>
      <c r="AK4" s="28" t="s">
        <v>47</v>
      </c>
      <c r="AL4" s="28" t="s">
        <v>48</v>
      </c>
      <c r="AM4" s="28" t="s">
        <v>49</v>
      </c>
    </row>
    <row r="5" spans="1:60" ht="22.9" customHeight="1" thickTop="1" x14ac:dyDescent="0.35">
      <c r="A5" s="117"/>
      <c r="B5" s="121">
        <v>1</v>
      </c>
      <c r="C5" s="131">
        <v>4</v>
      </c>
      <c r="D5" s="131">
        <v>1</v>
      </c>
      <c r="E5" s="131">
        <v>5</v>
      </c>
      <c r="F5" s="7">
        <v>49.75</v>
      </c>
      <c r="G5" s="77">
        <f>IF(ISBLANK($C5),"",IF( ISBLANK($E5),"",VLOOKUP($C5,'Past Results'!$A$3:$J$8,2,0)+VLOOKUP($D5,'Past Results'!$A$3:$J$8,3,0)+VLOOKUP($E5,'Past Results'!$A$3:$J$8,4,0)+$F5))</f>
        <v>95.25</v>
      </c>
      <c r="H5" s="77">
        <f>IF(ISBLANK($C5),"",IF( ISBLANK($E5),"",VLOOKUP($C5,'Past Results'!$A$3:$J$8,5,0)+VLOOKUP($D5,'Past Results'!$A$3:$J$8,6,0)+VLOOKUP($E5,'Past Results'!$A$3:$J$8,7,0)-$F5))</f>
        <v>80.25</v>
      </c>
      <c r="I5" s="77">
        <f>IF(ISBLANK($C5),"",IF( ISBLANK($E5),"",VLOOKUP($C5,'Past Results'!$A$3:$J$8,8,0)+VLOOKUP($D5,'Past Results'!$A$3:$J$8,9,0)+VLOOKUP($E5,'Past Results'!$A$3:$J$8,10,0)))</f>
        <v>9</v>
      </c>
      <c r="J5" s="77">
        <f t="shared" ref="J5:J36" si="2">IF(ISBLANK($E5),"",$G5+$H5)</f>
        <v>175.5</v>
      </c>
      <c r="K5" s="77">
        <f t="shared" ref="K5:K36" si="3">IF(ISBLANK($E5),"",$G5+$H5+$I5)</f>
        <v>184.5</v>
      </c>
      <c r="L5" s="128" t="s">
        <v>91</v>
      </c>
      <c r="M5" s="127">
        <f>MAX(Q5:Q40)</f>
        <v>134</v>
      </c>
      <c r="N5" s="127">
        <f>MIN(Q5:Q40)</f>
        <v>57.5</v>
      </c>
      <c r="O5" s="127">
        <f>AVERAGE(G5:G80)</f>
        <v>91.275000000000006</v>
      </c>
      <c r="P5" s="127"/>
      <c r="Q5" s="166">
        <f t="shared" ref="Q5:Q36" si="4">IF(ISBLANK(E5),Q$3,G5)</f>
        <v>95.25</v>
      </c>
      <c r="R5" s="166">
        <f t="shared" ref="R5:R36" si="5">IF(ISBLANK(E5),R$3,H5)</f>
        <v>80.25</v>
      </c>
      <c r="S5" s="166">
        <f>IF(ISNA(K5),"",K5)</f>
        <v>184.5</v>
      </c>
      <c r="T5" s="166">
        <f>IF(ISNA(J5),"",J5)</f>
        <v>175.5</v>
      </c>
      <c r="U5" s="28" t="str">
        <f>IF(ISBLANK(C5),"",IF( ISBLANK(E5),"",TEXT(C5,0)&amp;TEXT(D5,0)&amp;TEXT(E5,0)))</f>
        <v>415</v>
      </c>
      <c r="W5" s="57">
        <f>IF(ISBLANK($C5),"",'Past Results'!$N$12-$S5)</f>
        <v>18.5</v>
      </c>
      <c r="X5" s="35">
        <f>B5</f>
        <v>1</v>
      </c>
      <c r="Y5" s="61">
        <f>IF(ISBLANK($C5),$O$10/'Past Results'!$D$17,$W5/'Past Results'!$D$17)</f>
        <v>0.185</v>
      </c>
      <c r="Z5">
        <f>IF(ISBLANK(F5),$O$9,F5)</f>
        <v>49.75</v>
      </c>
      <c r="AC5" s="28" t="str">
        <f t="shared" ref="AC5:AC36" si="6">IF($Y5&lt;AC$3,1,"")</f>
        <v/>
      </c>
      <c r="AD5" s="28" t="str">
        <f t="shared" ref="AD5:AM5" si="7">IF(AND($Y5&gt;=AC$3,$Y5&lt;AD$3),1,"")</f>
        <v/>
      </c>
      <c r="AE5" s="28" t="str">
        <f t="shared" si="7"/>
        <v/>
      </c>
      <c r="AF5" s="28">
        <f t="shared" si="7"/>
        <v>1</v>
      </c>
      <c r="AG5" s="28" t="str">
        <f t="shared" si="7"/>
        <v/>
      </c>
      <c r="AH5" s="28" t="str">
        <f t="shared" si="7"/>
        <v/>
      </c>
      <c r="AI5" s="28" t="str">
        <f t="shared" si="7"/>
        <v/>
      </c>
      <c r="AJ5" s="28" t="str">
        <f t="shared" si="7"/>
        <v/>
      </c>
      <c r="AK5" s="28" t="str">
        <f t="shared" si="7"/>
        <v/>
      </c>
      <c r="AL5" s="28" t="str">
        <f t="shared" si="7"/>
        <v/>
      </c>
      <c r="AM5" s="28" t="str">
        <f t="shared" si="7"/>
        <v/>
      </c>
    </row>
    <row r="6" spans="1:60" ht="22.9" customHeight="1" x14ac:dyDescent="0.35">
      <c r="A6" s="117"/>
      <c r="B6" s="122">
        <f>+B5+1</f>
        <v>2</v>
      </c>
      <c r="C6" s="132">
        <v>3</v>
      </c>
      <c r="D6" s="132">
        <v>2</v>
      </c>
      <c r="E6" s="132">
        <v>2</v>
      </c>
      <c r="F6" s="68">
        <v>27</v>
      </c>
      <c r="G6" s="78">
        <f>IF(ISBLANK($C6),"",IF( ISBLANK($E6),"",VLOOKUP($C6,'Past Results'!$A$3:$J$8,2,0)+VLOOKUP($D6,'Past Results'!$A$3:$J$8,3,0)+VLOOKUP($E6,'Past Results'!$A$3:$J$8,4,0)+$F6))</f>
        <v>70.5</v>
      </c>
      <c r="H6" s="78">
        <f>IF(ISBLANK($C6),"",IF( ISBLANK($E6),"",VLOOKUP($C6,'Past Results'!$A$3:$J$8,5,0)+VLOOKUP($D6,'Past Results'!$A$3:$J$8,6,0)+VLOOKUP($E6,'Past Results'!$A$3:$J$8,7,0)-$F6))</f>
        <v>88</v>
      </c>
      <c r="I6" s="78">
        <f>IF(ISBLANK($C6),"",IF( ISBLANK($E6),"",VLOOKUP($C6,'Past Results'!$A$3:$J$8,8,0)+VLOOKUP($D6,'Past Results'!$A$3:$J$8,9,0)+VLOOKUP($E6,'Past Results'!$A$3:$J$8,10,0)))</f>
        <v>27.5</v>
      </c>
      <c r="J6" s="78">
        <f t="shared" si="2"/>
        <v>158.5</v>
      </c>
      <c r="K6" s="78">
        <f t="shared" si="3"/>
        <v>186</v>
      </c>
      <c r="L6" s="128" t="s">
        <v>92</v>
      </c>
      <c r="M6" s="127">
        <f>MAX(R5:R40)</f>
        <v>105</v>
      </c>
      <c r="N6" s="127">
        <f>MIN(R5:R40)</f>
        <v>30</v>
      </c>
      <c r="O6" s="127">
        <f>AVERAGE(H5:H80)</f>
        <v>72.875</v>
      </c>
      <c r="P6" s="127"/>
      <c r="Q6" s="166">
        <f t="shared" si="4"/>
        <v>70.5</v>
      </c>
      <c r="R6" s="166">
        <f t="shared" si="5"/>
        <v>88</v>
      </c>
      <c r="S6" s="166">
        <f t="shared" ref="S6:S41" si="8">IF(ISNA(K6),"",K6)</f>
        <v>186</v>
      </c>
      <c r="T6" s="166">
        <f t="shared" ref="T6:T69" si="9">IF(ISNA(J6),"",J6)</f>
        <v>158.5</v>
      </c>
      <c r="U6" s="28" t="str">
        <f t="shared" ref="U6:U69" si="10">IF(ISBLANK(C6),"",IF( ISBLANK(E6),"",TEXT(C6,0)&amp;TEXT(D6,0)&amp;TEXT(E6,0)))</f>
        <v>322</v>
      </c>
      <c r="W6" s="57">
        <f>IF(ISBLANK($C6),"",'Past Results'!$N$12-$S6)</f>
        <v>17</v>
      </c>
      <c r="X6" s="35">
        <f t="shared" ref="X6:X69" si="11">B6</f>
        <v>2</v>
      </c>
      <c r="Y6" s="61">
        <f>IF(ISBLANK($C6),$O$10/'Past Results'!$D$17,$W6/'Past Results'!$D$17)</f>
        <v>0.17</v>
      </c>
      <c r="Z6">
        <f t="shared" ref="Z6:Z69" si="12">IF(ISBLANK(F6),$O$9,F6)</f>
        <v>27</v>
      </c>
      <c r="AC6" s="28" t="str">
        <f t="shared" si="6"/>
        <v/>
      </c>
      <c r="AD6" s="28" t="str">
        <f t="shared" ref="AD6:AM6" si="13">IF(AND($Y6&gt;=AC$3,$Y6&lt;AD$3),1,"")</f>
        <v/>
      </c>
      <c r="AE6" s="28" t="str">
        <f t="shared" si="13"/>
        <v/>
      </c>
      <c r="AF6" s="28">
        <f t="shared" si="13"/>
        <v>1</v>
      </c>
      <c r="AG6" s="28" t="str">
        <f t="shared" si="13"/>
        <v/>
      </c>
      <c r="AH6" s="28" t="str">
        <f t="shared" si="13"/>
        <v/>
      </c>
      <c r="AI6" s="28" t="str">
        <f t="shared" si="13"/>
        <v/>
      </c>
      <c r="AJ6" s="28" t="str">
        <f t="shared" si="13"/>
        <v/>
      </c>
      <c r="AK6" s="28" t="str">
        <f t="shared" si="13"/>
        <v/>
      </c>
      <c r="AL6" s="28" t="str">
        <f t="shared" si="13"/>
        <v/>
      </c>
      <c r="AM6" s="28" t="str">
        <f t="shared" si="13"/>
        <v/>
      </c>
      <c r="AO6" s="35"/>
      <c r="BH6" s="34"/>
    </row>
    <row r="7" spans="1:60" ht="22.9" customHeight="1" x14ac:dyDescent="0.35">
      <c r="A7" s="117"/>
      <c r="B7" s="123">
        <f>+B6+1</f>
        <v>3</v>
      </c>
      <c r="C7" s="131">
        <v>4</v>
      </c>
      <c r="D7" s="131">
        <v>2</v>
      </c>
      <c r="E7" s="131">
        <v>2</v>
      </c>
      <c r="F7" s="7">
        <v>22</v>
      </c>
      <c r="G7" s="77">
        <f>IF(ISBLANK($C7),"",IF( ISBLANK($E7),"",VLOOKUP($C7,'Past Results'!$A$3:$J$8,2,0)+VLOOKUP($D7,'Past Results'!$A$3:$J$8,3,0)+VLOOKUP($E7,'Past Results'!$A$3:$J$8,4,0)+$F7))</f>
        <v>83</v>
      </c>
      <c r="H7" s="77">
        <f>IF(ISBLANK($C7),"",IF( ISBLANK($E7),"",VLOOKUP($C7,'Past Results'!$A$3:$J$8,5,0)+VLOOKUP($D7,'Past Results'!$A$3:$J$8,6,0)+VLOOKUP($E7,'Past Results'!$A$3:$J$8,7,0)-$F7))</f>
        <v>83</v>
      </c>
      <c r="I7" s="77">
        <f>IF(ISBLANK($C7),"",IF( ISBLANK($E7),"",VLOOKUP($C7,'Past Results'!$A$3:$J$8,8,0)+VLOOKUP($D7,'Past Results'!$A$3:$J$8,9,0)+VLOOKUP($E7,'Past Results'!$A$3:$J$8,10,0)))</f>
        <v>31.5</v>
      </c>
      <c r="J7" s="77">
        <f t="shared" si="2"/>
        <v>166</v>
      </c>
      <c r="K7" s="77">
        <f t="shared" si="3"/>
        <v>197.5</v>
      </c>
      <c r="L7" s="128" t="s">
        <v>94</v>
      </c>
      <c r="M7" s="127">
        <f>MAX(T5:T40)</f>
        <v>175.5</v>
      </c>
      <c r="N7" s="127">
        <f>MIN(T5:T40)</f>
        <v>149.5</v>
      </c>
      <c r="O7" s="127">
        <f>AVERAGE(J5:J80)</f>
        <v>164.15</v>
      </c>
      <c r="P7" s="127"/>
      <c r="Q7" s="166">
        <f t="shared" si="4"/>
        <v>83</v>
      </c>
      <c r="R7" s="166">
        <f t="shared" si="5"/>
        <v>83</v>
      </c>
      <c r="S7" s="166">
        <f t="shared" si="8"/>
        <v>197.5</v>
      </c>
      <c r="T7" s="166">
        <f t="shared" si="9"/>
        <v>166</v>
      </c>
      <c r="U7" s="28" t="str">
        <f t="shared" si="10"/>
        <v>422</v>
      </c>
      <c r="W7" s="57">
        <f>IF(ISBLANK($C7),"",'Past Results'!$N$12-$S7)</f>
        <v>5.5</v>
      </c>
      <c r="X7" s="35">
        <f t="shared" si="11"/>
        <v>3</v>
      </c>
      <c r="Y7" s="61">
        <f>IF(ISBLANK($C7),$O$10/'Past Results'!$D$17,$W7/'Past Results'!$D$17)</f>
        <v>5.5E-2</v>
      </c>
      <c r="Z7">
        <f t="shared" si="12"/>
        <v>22</v>
      </c>
      <c r="AC7" s="28" t="str">
        <f t="shared" si="6"/>
        <v/>
      </c>
      <c r="AD7" s="28">
        <f t="shared" ref="AD7:AM7" si="14">IF(AND($Y7&gt;=AC$3,$Y7&lt;AD$3),1,"")</f>
        <v>1</v>
      </c>
      <c r="AE7" s="28" t="str">
        <f t="shared" si="14"/>
        <v/>
      </c>
      <c r="AF7" s="28" t="str">
        <f t="shared" si="14"/>
        <v/>
      </c>
      <c r="AG7" s="28" t="str">
        <f t="shared" si="14"/>
        <v/>
      </c>
      <c r="AH7" s="28" t="str">
        <f t="shared" si="14"/>
        <v/>
      </c>
      <c r="AI7" s="28" t="str">
        <f t="shared" si="14"/>
        <v/>
      </c>
      <c r="AJ7" s="28" t="str">
        <f t="shared" si="14"/>
        <v/>
      </c>
      <c r="AK7" s="28" t="str">
        <f t="shared" si="14"/>
        <v/>
      </c>
      <c r="AL7" s="28" t="str">
        <f t="shared" si="14"/>
        <v/>
      </c>
      <c r="AM7" s="28" t="str">
        <f t="shared" si="14"/>
        <v/>
      </c>
      <c r="AO7" s="35"/>
      <c r="BH7" s="34"/>
    </row>
    <row r="8" spans="1:60" ht="22.9" customHeight="1" x14ac:dyDescent="0.35">
      <c r="A8" s="117"/>
      <c r="B8" s="122">
        <f t="shared" ref="B8:B39" si="15">+B7+1</f>
        <v>4</v>
      </c>
      <c r="C8" s="136">
        <v>4</v>
      </c>
      <c r="D8" s="136">
        <v>2</v>
      </c>
      <c r="E8" s="136">
        <v>2</v>
      </c>
      <c r="F8" s="69">
        <v>28</v>
      </c>
      <c r="G8" s="78">
        <f>IF(ISBLANK($C8),"",IF( ISBLANK($E8),"",VLOOKUP($C8,'Past Results'!$A$3:$J$8,2,0)+VLOOKUP($D8,'Past Results'!$A$3:$J$8,3,0)+VLOOKUP($E8,'Past Results'!$A$3:$J$8,4,0)+$F8))</f>
        <v>89</v>
      </c>
      <c r="H8" s="78">
        <f>IF(ISBLANK($C8),"",IF( ISBLANK($E8),"",VLOOKUP($C8,'Past Results'!$A$3:$J$8,5,0)+VLOOKUP($D8,'Past Results'!$A$3:$J$8,6,0)+VLOOKUP($E8,'Past Results'!$A$3:$J$8,7,0)-$F8))</f>
        <v>77</v>
      </c>
      <c r="I8" s="78">
        <f>IF(ISBLANK($C8),"",IF( ISBLANK($E8),"",VLOOKUP($C8,'Past Results'!$A$3:$J$8,8,0)+VLOOKUP($D8,'Past Results'!$A$3:$J$8,9,0)+VLOOKUP($E8,'Past Results'!$A$3:$J$8,10,0)))</f>
        <v>31.5</v>
      </c>
      <c r="J8" s="78">
        <f t="shared" si="2"/>
        <v>166</v>
      </c>
      <c r="K8" s="78">
        <f t="shared" si="3"/>
        <v>197.5</v>
      </c>
      <c r="L8" s="128" t="s">
        <v>93</v>
      </c>
      <c r="M8" s="127">
        <f>MAX(S5:S40)</f>
        <v>200</v>
      </c>
      <c r="N8" s="127">
        <f>MIN(S5:S40)</f>
        <v>158</v>
      </c>
      <c r="O8" s="127">
        <f>AVERAGE(K5:K80)</f>
        <v>185.57499999999999</v>
      </c>
      <c r="P8" s="127"/>
      <c r="Q8" s="166">
        <f t="shared" si="4"/>
        <v>89</v>
      </c>
      <c r="R8" s="166">
        <f t="shared" si="5"/>
        <v>77</v>
      </c>
      <c r="S8" s="166">
        <f t="shared" si="8"/>
        <v>197.5</v>
      </c>
      <c r="T8" s="166">
        <f t="shared" si="9"/>
        <v>166</v>
      </c>
      <c r="U8" s="28" t="str">
        <f t="shared" si="10"/>
        <v>422</v>
      </c>
      <c r="W8" s="57">
        <f>IF(ISBLANK($C8),"",'Past Results'!$N$12-$S8)</f>
        <v>5.5</v>
      </c>
      <c r="X8" s="35">
        <f t="shared" si="11"/>
        <v>4</v>
      </c>
      <c r="Y8" s="61">
        <f>IF(ISBLANK($C8),$O$10/'Past Results'!$D$17,$W8/'Past Results'!$D$17)</f>
        <v>5.5E-2</v>
      </c>
      <c r="Z8">
        <f t="shared" si="12"/>
        <v>28</v>
      </c>
      <c r="AC8" s="28" t="str">
        <f t="shared" si="6"/>
        <v/>
      </c>
      <c r="AD8" s="28">
        <f t="shared" ref="AD8:AM8" si="16">IF(AND($Y8&gt;=AC$3,$Y8&lt;AD$3),1,"")</f>
        <v>1</v>
      </c>
      <c r="AE8" s="28" t="str">
        <f t="shared" si="16"/>
        <v/>
      </c>
      <c r="AF8" s="28" t="str">
        <f t="shared" si="16"/>
        <v/>
      </c>
      <c r="AG8" s="28" t="str">
        <f t="shared" si="16"/>
        <v/>
      </c>
      <c r="AH8" s="28" t="str">
        <f t="shared" si="16"/>
        <v/>
      </c>
      <c r="AI8" s="28" t="str">
        <f t="shared" si="16"/>
        <v/>
      </c>
      <c r="AJ8" s="28" t="str">
        <f t="shared" si="16"/>
        <v/>
      </c>
      <c r="AK8" s="28" t="str">
        <f t="shared" si="16"/>
        <v/>
      </c>
      <c r="AL8" s="28" t="str">
        <f t="shared" si="16"/>
        <v/>
      </c>
      <c r="AM8" s="28" t="str">
        <f t="shared" si="16"/>
        <v/>
      </c>
      <c r="AO8" s="35"/>
      <c r="BH8" s="34"/>
    </row>
    <row r="9" spans="1:60" ht="22.9" customHeight="1" x14ac:dyDescent="0.35">
      <c r="A9" s="117"/>
      <c r="B9" s="123">
        <f t="shared" si="15"/>
        <v>5</v>
      </c>
      <c r="C9" s="135">
        <v>5</v>
      </c>
      <c r="D9" s="135">
        <v>2</v>
      </c>
      <c r="E9" s="135">
        <v>5</v>
      </c>
      <c r="F9" s="51">
        <v>80</v>
      </c>
      <c r="G9" s="77">
        <f>IF(ISBLANK($C9),"",IF( ISBLANK($E9),"",VLOOKUP($C9,'Past Results'!$A$3:$J$8,2,0)+VLOOKUP($D9,'Past Results'!$A$3:$J$8,3,0)+VLOOKUP($E9,'Past Results'!$A$3:$J$8,4,0)+$F9))</f>
        <v>134</v>
      </c>
      <c r="H9" s="77">
        <f>IF(ISBLANK($C9),"",IF( ISBLANK($E9),"",VLOOKUP($C9,'Past Results'!$A$3:$J$8,5,0)+VLOOKUP($D9,'Past Results'!$A$3:$J$8,6,0)+VLOOKUP($E9,'Past Results'!$A$3:$J$8,7,0)-$F9))</f>
        <v>30</v>
      </c>
      <c r="I9" s="77">
        <f>IF(ISBLANK($C9),"",IF( ISBLANK($E9),"",VLOOKUP($C9,'Past Results'!$A$3:$J$8,8,0)+VLOOKUP($D9,'Past Results'!$A$3:$J$8,9,0)+VLOOKUP($E9,'Past Results'!$A$3:$J$8,10,0)))</f>
        <v>31.5</v>
      </c>
      <c r="J9" s="77">
        <f t="shared" si="2"/>
        <v>164</v>
      </c>
      <c r="K9" s="77">
        <f t="shared" si="3"/>
        <v>195.5</v>
      </c>
      <c r="L9" s="128" t="s">
        <v>95</v>
      </c>
      <c r="M9" s="127">
        <f>MAX(F5:F80)</f>
        <v>87.75</v>
      </c>
      <c r="N9" s="127">
        <f>MIN(F5:F80)</f>
        <v>20</v>
      </c>
      <c r="O9" s="127">
        <f>AVERAGE(F5:F80)</f>
        <v>42.875</v>
      </c>
      <c r="P9" s="127"/>
      <c r="Q9" s="166">
        <f t="shared" si="4"/>
        <v>134</v>
      </c>
      <c r="R9" s="166">
        <f t="shared" si="5"/>
        <v>30</v>
      </c>
      <c r="S9" s="166">
        <f t="shared" si="8"/>
        <v>195.5</v>
      </c>
      <c r="T9" s="166">
        <f t="shared" si="9"/>
        <v>164</v>
      </c>
      <c r="U9" s="28" t="str">
        <f t="shared" si="10"/>
        <v>525</v>
      </c>
      <c r="W9" s="57">
        <f>IF(ISBLANK($C9),"",'Past Results'!$N$12-$S9)</f>
        <v>7.5</v>
      </c>
      <c r="X9" s="35">
        <f t="shared" si="11"/>
        <v>5</v>
      </c>
      <c r="Y9" s="61">
        <f>IF(ISBLANK($C9),$O$10/'Past Results'!$D$17,$W9/'Past Results'!$D$17)</f>
        <v>7.4999999999999997E-2</v>
      </c>
      <c r="Z9">
        <f t="shared" si="12"/>
        <v>80</v>
      </c>
      <c r="AC9" s="28" t="str">
        <f t="shared" si="6"/>
        <v/>
      </c>
      <c r="AD9" s="28">
        <f t="shared" ref="AD9:AM9" si="17">IF(AND($Y9&gt;=AC$3,$Y9&lt;AD$3),1,"")</f>
        <v>1</v>
      </c>
      <c r="AE9" s="28" t="str">
        <f t="shared" si="17"/>
        <v/>
      </c>
      <c r="AF9" s="28" t="str">
        <f t="shared" si="17"/>
        <v/>
      </c>
      <c r="AG9" s="28" t="str">
        <f t="shared" si="17"/>
        <v/>
      </c>
      <c r="AH9" s="28" t="str">
        <f t="shared" si="17"/>
        <v/>
      </c>
      <c r="AI9" s="28" t="str">
        <f t="shared" si="17"/>
        <v/>
      </c>
      <c r="AJ9" s="28" t="str">
        <f t="shared" si="17"/>
        <v/>
      </c>
      <c r="AK9" s="28" t="str">
        <f t="shared" si="17"/>
        <v/>
      </c>
      <c r="AL9" s="28" t="str">
        <f t="shared" si="17"/>
        <v/>
      </c>
      <c r="AM9" s="28" t="str">
        <f t="shared" si="17"/>
        <v/>
      </c>
      <c r="AO9" s="35"/>
      <c r="BH9" s="34"/>
    </row>
    <row r="10" spans="1:60" ht="22.9" customHeight="1" x14ac:dyDescent="0.35">
      <c r="A10" s="117"/>
      <c r="B10" s="122">
        <f t="shared" si="15"/>
        <v>6</v>
      </c>
      <c r="C10" s="136">
        <v>4</v>
      </c>
      <c r="D10" s="136">
        <v>2</v>
      </c>
      <c r="E10" s="136">
        <v>2</v>
      </c>
      <c r="F10" s="69">
        <v>65</v>
      </c>
      <c r="G10" s="78">
        <f>IF(ISBLANK($C10),"",IF( ISBLANK($E10),"",VLOOKUP($C10,'Past Results'!$A$3:$J$8,2,0)+VLOOKUP($D10,'Past Results'!$A$3:$J$8,3,0)+VLOOKUP($E10,'Past Results'!$A$3:$J$8,4,0)+$F10))</f>
        <v>126</v>
      </c>
      <c r="H10" s="78">
        <f>IF(ISBLANK($C10),"",IF( ISBLANK($E10),"",VLOOKUP($C10,'Past Results'!$A$3:$J$8,5,0)+VLOOKUP($D10,'Past Results'!$A$3:$J$8,6,0)+VLOOKUP($E10,'Past Results'!$A$3:$J$8,7,0)-$F10))</f>
        <v>40</v>
      </c>
      <c r="I10" s="78">
        <f>IF(ISBLANK($C10),"",IF( ISBLANK($E10),"",VLOOKUP($C10,'Past Results'!$A$3:$J$8,8,0)+VLOOKUP($D10,'Past Results'!$A$3:$J$8,9,0)+VLOOKUP($E10,'Past Results'!$A$3:$J$8,10,0)))</f>
        <v>31.5</v>
      </c>
      <c r="J10" s="78">
        <f t="shared" si="2"/>
        <v>166</v>
      </c>
      <c r="K10" s="78">
        <f t="shared" si="3"/>
        <v>197.5</v>
      </c>
      <c r="L10" s="128" t="s">
        <v>96</v>
      </c>
      <c r="M10" s="127">
        <f>MAX(W5:W80)</f>
        <v>45</v>
      </c>
      <c r="N10" s="127">
        <f>MIN(W5:W80)</f>
        <v>3</v>
      </c>
      <c r="O10" s="127">
        <f>AVERAGE(W5:W80)</f>
        <v>17.425000000000001</v>
      </c>
      <c r="P10" s="127"/>
      <c r="Q10" s="166">
        <f t="shared" si="4"/>
        <v>126</v>
      </c>
      <c r="R10" s="166">
        <f t="shared" si="5"/>
        <v>40</v>
      </c>
      <c r="S10" s="166">
        <f t="shared" si="8"/>
        <v>197.5</v>
      </c>
      <c r="T10" s="166">
        <f t="shared" si="9"/>
        <v>166</v>
      </c>
      <c r="U10" s="28" t="str">
        <f t="shared" si="10"/>
        <v>422</v>
      </c>
      <c r="W10" s="57">
        <f>IF(ISBLANK($C10),"",'Past Results'!$N$12-$S10)</f>
        <v>5.5</v>
      </c>
      <c r="X10" s="35">
        <f t="shared" si="11"/>
        <v>6</v>
      </c>
      <c r="Y10" s="61">
        <f>IF(ISBLANK($C10),$O$10/'Past Results'!$D$17,$W10/'Past Results'!$D$17)</f>
        <v>5.5E-2</v>
      </c>
      <c r="Z10">
        <f t="shared" si="12"/>
        <v>65</v>
      </c>
      <c r="AC10" s="28" t="str">
        <f t="shared" si="6"/>
        <v/>
      </c>
      <c r="AD10" s="28">
        <f t="shared" ref="AD10:AM10" si="18">IF(AND($Y10&gt;=AC$3,$Y10&lt;AD$3),1,"")</f>
        <v>1</v>
      </c>
      <c r="AE10" s="28" t="str">
        <f t="shared" si="18"/>
        <v/>
      </c>
      <c r="AF10" s="28" t="str">
        <f t="shared" si="18"/>
        <v/>
      </c>
      <c r="AG10" s="28" t="str">
        <f t="shared" si="18"/>
        <v/>
      </c>
      <c r="AH10" s="28" t="str">
        <f t="shared" si="18"/>
        <v/>
      </c>
      <c r="AI10" s="28" t="str">
        <f t="shared" si="18"/>
        <v/>
      </c>
      <c r="AJ10" s="28" t="str">
        <f t="shared" si="18"/>
        <v/>
      </c>
      <c r="AK10" s="28" t="str">
        <f t="shared" si="18"/>
        <v/>
      </c>
      <c r="AL10" s="28" t="str">
        <f t="shared" si="18"/>
        <v/>
      </c>
      <c r="AM10" s="28" t="str">
        <f t="shared" si="18"/>
        <v/>
      </c>
      <c r="AO10" s="35"/>
      <c r="BH10" s="34"/>
    </row>
    <row r="11" spans="1:60" ht="22.9" customHeight="1" x14ac:dyDescent="0.35">
      <c r="A11" s="117"/>
      <c r="B11" s="123">
        <f>+B10+1</f>
        <v>7</v>
      </c>
      <c r="C11" s="135">
        <v>4</v>
      </c>
      <c r="D11" s="135">
        <v>1</v>
      </c>
      <c r="E11" s="135">
        <v>2</v>
      </c>
      <c r="F11" s="51">
        <v>35</v>
      </c>
      <c r="G11" s="77">
        <f>IF(ISBLANK($C11),"",IF( ISBLANK($E11),"",VLOOKUP($C11,'Past Results'!$A$3:$J$8,2,0)+VLOOKUP($D11,'Past Results'!$A$3:$J$8,3,0)+VLOOKUP($E11,'Past Results'!$A$3:$J$8,4,0)+$F11))</f>
        <v>90</v>
      </c>
      <c r="H11" s="77">
        <f>IF(ISBLANK($C11),"",IF( ISBLANK($E11),"",VLOOKUP($C11,'Past Results'!$A$3:$J$8,5,0)+VLOOKUP($D11,'Past Results'!$A$3:$J$8,6,0)+VLOOKUP($E11,'Past Results'!$A$3:$J$8,7,0)-$F11))</f>
        <v>80</v>
      </c>
      <c r="I11" s="77">
        <f>IF(ISBLANK($C11),"",IF( ISBLANK($E11),"",VLOOKUP($C11,'Past Results'!$A$3:$J$8,8,0)+VLOOKUP($D11,'Past Results'!$A$3:$J$8,9,0)+VLOOKUP($E11,'Past Results'!$A$3:$J$8,10,0)))</f>
        <v>9</v>
      </c>
      <c r="J11" s="77">
        <f t="shared" si="2"/>
        <v>170</v>
      </c>
      <c r="K11" s="77">
        <f t="shared" si="3"/>
        <v>179</v>
      </c>
      <c r="L11" s="128"/>
      <c r="M11" s="127"/>
      <c r="N11" s="127"/>
      <c r="O11" s="127"/>
      <c r="P11" s="127"/>
      <c r="Q11" s="166">
        <f t="shared" si="4"/>
        <v>90</v>
      </c>
      <c r="R11" s="166">
        <f t="shared" si="5"/>
        <v>80</v>
      </c>
      <c r="S11" s="166">
        <f t="shared" si="8"/>
        <v>179</v>
      </c>
      <c r="T11" s="166">
        <f t="shared" si="9"/>
        <v>170</v>
      </c>
      <c r="U11" s="28" t="str">
        <f t="shared" si="10"/>
        <v>412</v>
      </c>
      <c r="W11" s="57">
        <f>IF(ISBLANK($C11),"",'Past Results'!$N$12-$S11)</f>
        <v>24</v>
      </c>
      <c r="X11" s="35">
        <f t="shared" si="11"/>
        <v>7</v>
      </c>
      <c r="Y11" s="61">
        <f>IF(ISBLANK($C11),$O$10/'Past Results'!$D$17,$W11/'Past Results'!$D$17)</f>
        <v>0.24</v>
      </c>
      <c r="Z11">
        <f t="shared" si="12"/>
        <v>35</v>
      </c>
      <c r="AC11" s="28" t="str">
        <f t="shared" si="6"/>
        <v/>
      </c>
      <c r="AD11" s="28" t="str">
        <f t="shared" ref="AD11:AM11" si="19">IF(AND($Y11&gt;=AC$3,$Y11&lt;AD$3),1,"")</f>
        <v/>
      </c>
      <c r="AE11" s="28" t="str">
        <f t="shared" si="19"/>
        <v/>
      </c>
      <c r="AF11" s="28" t="str">
        <f t="shared" si="19"/>
        <v/>
      </c>
      <c r="AG11" s="28">
        <f t="shared" si="19"/>
        <v>1</v>
      </c>
      <c r="AH11" s="28" t="str">
        <f t="shared" si="19"/>
        <v/>
      </c>
      <c r="AI11" s="28" t="str">
        <f t="shared" si="19"/>
        <v/>
      </c>
      <c r="AJ11" s="28" t="str">
        <f t="shared" si="19"/>
        <v/>
      </c>
      <c r="AK11" s="28" t="str">
        <f t="shared" si="19"/>
        <v/>
      </c>
      <c r="AL11" s="28" t="str">
        <f t="shared" si="19"/>
        <v/>
      </c>
      <c r="AM11" s="28" t="str">
        <f t="shared" si="19"/>
        <v/>
      </c>
      <c r="AO11" s="35"/>
      <c r="BH11" s="34"/>
    </row>
    <row r="12" spans="1:60" ht="22.9" customHeight="1" x14ac:dyDescent="0.35">
      <c r="A12" s="117"/>
      <c r="B12" s="122">
        <f t="shared" si="15"/>
        <v>8</v>
      </c>
      <c r="C12" s="136">
        <v>3</v>
      </c>
      <c r="D12" s="136">
        <v>3</v>
      </c>
      <c r="E12" s="136">
        <v>2</v>
      </c>
      <c r="F12" s="69">
        <v>26</v>
      </c>
      <c r="G12" s="78">
        <f>IF(ISBLANK($C12),"",IF( ISBLANK($E12),"",VLOOKUP($C12,'Past Results'!$A$3:$J$8,2,0)+VLOOKUP($D12,'Past Results'!$A$3:$J$8,3,0)+VLOOKUP($E12,'Past Results'!$A$3:$J$8,4,0)+$F12))</f>
        <v>70.5</v>
      </c>
      <c r="H12" s="78">
        <f>IF(ISBLANK($C12),"",IF( ISBLANK($E12),"",VLOOKUP($C12,'Past Results'!$A$3:$J$8,5,0)+VLOOKUP($D12,'Past Results'!$A$3:$J$8,6,0)+VLOOKUP($E12,'Past Results'!$A$3:$J$8,7,0)-$F12))</f>
        <v>79</v>
      </c>
      <c r="I12" s="78">
        <f>IF(ISBLANK($C12),"",IF( ISBLANK($E12),"",VLOOKUP($C12,'Past Results'!$A$3:$J$8,8,0)+VLOOKUP($D12,'Past Results'!$A$3:$J$8,9,0)+VLOOKUP($E12,'Past Results'!$A$3:$J$8,10,0)))</f>
        <v>30</v>
      </c>
      <c r="J12" s="78">
        <f t="shared" si="2"/>
        <v>149.5</v>
      </c>
      <c r="K12" s="78">
        <f t="shared" si="3"/>
        <v>179.5</v>
      </c>
      <c r="L12" s="138"/>
      <c r="M12" s="139"/>
      <c r="N12" s="139"/>
      <c r="O12" s="139"/>
      <c r="P12" s="127"/>
      <c r="Q12" s="166">
        <f t="shared" si="4"/>
        <v>70.5</v>
      </c>
      <c r="R12" s="166">
        <f t="shared" si="5"/>
        <v>79</v>
      </c>
      <c r="S12" s="166">
        <f t="shared" si="8"/>
        <v>179.5</v>
      </c>
      <c r="T12" s="166">
        <f t="shared" si="9"/>
        <v>149.5</v>
      </c>
      <c r="U12" s="28" t="str">
        <f t="shared" si="10"/>
        <v>332</v>
      </c>
      <c r="W12" s="57">
        <f>IF(ISBLANK($C12),"",'Past Results'!$N$12-$S12)</f>
        <v>23.5</v>
      </c>
      <c r="X12" s="35">
        <f t="shared" si="11"/>
        <v>8</v>
      </c>
      <c r="Y12" s="61">
        <f>IF(ISBLANK($C12),$O$10/'Past Results'!$D$17,$W12/'Past Results'!$D$17)</f>
        <v>0.23499999999999999</v>
      </c>
      <c r="Z12">
        <f t="shared" si="12"/>
        <v>26</v>
      </c>
      <c r="AC12" s="28" t="str">
        <f t="shared" si="6"/>
        <v/>
      </c>
      <c r="AD12" s="28" t="str">
        <f t="shared" ref="AD12:AM12" si="20">IF(AND($Y12&gt;=AC$3,$Y12&lt;AD$3),1,"")</f>
        <v/>
      </c>
      <c r="AE12" s="28" t="str">
        <f t="shared" si="20"/>
        <v/>
      </c>
      <c r="AF12" s="28" t="str">
        <f t="shared" si="20"/>
        <v/>
      </c>
      <c r="AG12" s="28">
        <f t="shared" si="20"/>
        <v>1</v>
      </c>
      <c r="AH12" s="28" t="str">
        <f t="shared" si="20"/>
        <v/>
      </c>
      <c r="AI12" s="28" t="str">
        <f t="shared" si="20"/>
        <v/>
      </c>
      <c r="AJ12" s="28" t="str">
        <f t="shared" si="20"/>
        <v/>
      </c>
      <c r="AK12" s="28" t="str">
        <f t="shared" si="20"/>
        <v/>
      </c>
      <c r="AL12" s="28" t="str">
        <f t="shared" si="20"/>
        <v/>
      </c>
      <c r="AM12" s="28" t="str">
        <f t="shared" si="20"/>
        <v/>
      </c>
      <c r="AO12" s="35"/>
      <c r="BH12" s="34"/>
    </row>
    <row r="13" spans="1:60" ht="22.9" customHeight="1" x14ac:dyDescent="0.35">
      <c r="A13" s="117"/>
      <c r="B13" s="123">
        <f t="shared" si="15"/>
        <v>9</v>
      </c>
      <c r="C13" s="135">
        <v>3</v>
      </c>
      <c r="D13" s="135">
        <v>3</v>
      </c>
      <c r="E13" s="135">
        <v>2</v>
      </c>
      <c r="F13" s="51">
        <v>30</v>
      </c>
      <c r="G13" s="77">
        <f>IF(ISBLANK($C13),"",IF( ISBLANK($E13),"",VLOOKUP($C13,'Past Results'!$A$3:$J$8,2,0)+VLOOKUP($D13,'Past Results'!$A$3:$J$8,3,0)+VLOOKUP($E13,'Past Results'!$A$3:$J$8,4,0)+$F13))</f>
        <v>74.5</v>
      </c>
      <c r="H13" s="77">
        <f>IF(ISBLANK($C13),"",IF( ISBLANK($E13),"",VLOOKUP($C13,'Past Results'!$A$3:$J$8,5,0)+VLOOKUP($D13,'Past Results'!$A$3:$J$8,6,0)+VLOOKUP($E13,'Past Results'!$A$3:$J$8,7,0)-$F13))</f>
        <v>75</v>
      </c>
      <c r="I13" s="77">
        <f>IF(ISBLANK($C13),"",IF( ISBLANK($E13),"",VLOOKUP($C13,'Past Results'!$A$3:$J$8,8,0)+VLOOKUP($D13,'Past Results'!$A$3:$J$8,9,0)+VLOOKUP($E13,'Past Results'!$A$3:$J$8,10,0)))</f>
        <v>30</v>
      </c>
      <c r="J13" s="77">
        <f t="shared" si="2"/>
        <v>149.5</v>
      </c>
      <c r="K13" s="77">
        <f t="shared" si="3"/>
        <v>179.5</v>
      </c>
      <c r="L13" s="138"/>
      <c r="M13" s="139"/>
      <c r="N13" s="139"/>
      <c r="O13" s="139"/>
      <c r="P13" s="127"/>
      <c r="Q13" s="166">
        <f t="shared" si="4"/>
        <v>74.5</v>
      </c>
      <c r="R13" s="166">
        <f t="shared" si="5"/>
        <v>75</v>
      </c>
      <c r="S13" s="166">
        <f t="shared" si="8"/>
        <v>179.5</v>
      </c>
      <c r="T13" s="166">
        <f t="shared" si="9"/>
        <v>149.5</v>
      </c>
      <c r="U13" s="28" t="str">
        <f t="shared" si="10"/>
        <v>332</v>
      </c>
      <c r="W13" s="57">
        <f>IF(ISBLANK($C13),"",'Past Results'!$N$12-$S13)</f>
        <v>23.5</v>
      </c>
      <c r="X13" s="35">
        <f t="shared" si="11"/>
        <v>9</v>
      </c>
      <c r="Y13" s="61">
        <f>IF(ISBLANK($C13),$O$10/'Past Results'!$D$17,$W13/'Past Results'!$D$17)</f>
        <v>0.23499999999999999</v>
      </c>
      <c r="Z13">
        <f t="shared" si="12"/>
        <v>30</v>
      </c>
      <c r="AC13" s="28" t="str">
        <f t="shared" si="6"/>
        <v/>
      </c>
      <c r="AD13" s="28" t="str">
        <f t="shared" ref="AD13:AM13" si="21">IF(AND($Y13&gt;=AC$3,$Y13&lt;AD$3),1,"")</f>
        <v/>
      </c>
      <c r="AE13" s="28" t="str">
        <f t="shared" si="21"/>
        <v/>
      </c>
      <c r="AF13" s="28" t="str">
        <f t="shared" si="21"/>
        <v/>
      </c>
      <c r="AG13" s="28">
        <f t="shared" si="21"/>
        <v>1</v>
      </c>
      <c r="AH13" s="28" t="str">
        <f t="shared" si="21"/>
        <v/>
      </c>
      <c r="AI13" s="28" t="str">
        <f t="shared" si="21"/>
        <v/>
      </c>
      <c r="AJ13" s="28" t="str">
        <f t="shared" si="21"/>
        <v/>
      </c>
      <c r="AK13" s="28" t="str">
        <f t="shared" si="21"/>
        <v/>
      </c>
      <c r="AL13" s="28" t="str">
        <f t="shared" si="21"/>
        <v/>
      </c>
      <c r="AM13" s="28" t="str">
        <f t="shared" si="21"/>
        <v/>
      </c>
      <c r="AO13" s="35"/>
      <c r="BH13" s="34"/>
    </row>
    <row r="14" spans="1:60" ht="22.9" customHeight="1" x14ac:dyDescent="0.35">
      <c r="A14" s="117"/>
      <c r="B14" s="122">
        <f t="shared" si="15"/>
        <v>10</v>
      </c>
      <c r="C14" s="136">
        <v>4</v>
      </c>
      <c r="D14" s="136">
        <v>2</v>
      </c>
      <c r="E14" s="136">
        <v>4</v>
      </c>
      <c r="F14" s="69">
        <v>20</v>
      </c>
      <c r="G14" s="78">
        <f>IF(ISBLANK($C14),"",IF( ISBLANK($E14),"",VLOOKUP($C14,'Past Results'!$A$3:$J$8,2,0)+VLOOKUP($D14,'Past Results'!$A$3:$J$8,3,0)+VLOOKUP($E14,'Past Results'!$A$3:$J$8,4,0)+$F14))</f>
        <v>73.5</v>
      </c>
      <c r="H14" s="78">
        <f>IF(ISBLANK($C14),"",IF( ISBLANK($E14),"",VLOOKUP($C14,'Past Results'!$A$3:$J$8,5,0)+VLOOKUP($D14,'Past Results'!$A$3:$J$8,6,0)+VLOOKUP($E14,'Past Results'!$A$3:$J$8,7,0)-$F14))</f>
        <v>95</v>
      </c>
      <c r="I14" s="78">
        <f>IF(ISBLANK($C14),"",IF( ISBLANK($E14),"",VLOOKUP($C14,'Past Results'!$A$3:$J$8,8,0)+VLOOKUP($D14,'Past Results'!$A$3:$J$8,9,0)+VLOOKUP($E14,'Past Results'!$A$3:$J$8,10,0)))</f>
        <v>31.5</v>
      </c>
      <c r="J14" s="78">
        <f t="shared" si="2"/>
        <v>168.5</v>
      </c>
      <c r="K14" s="78">
        <f t="shared" si="3"/>
        <v>200</v>
      </c>
      <c r="L14" s="138"/>
      <c r="M14" s="139"/>
      <c r="N14" s="139"/>
      <c r="O14" s="139"/>
      <c r="P14" s="127"/>
      <c r="Q14" s="166">
        <f t="shared" si="4"/>
        <v>73.5</v>
      </c>
      <c r="R14" s="166">
        <f t="shared" si="5"/>
        <v>95</v>
      </c>
      <c r="S14" s="166">
        <f t="shared" si="8"/>
        <v>200</v>
      </c>
      <c r="T14" s="166">
        <f t="shared" si="9"/>
        <v>168.5</v>
      </c>
      <c r="U14" s="28" t="str">
        <f t="shared" si="10"/>
        <v>424</v>
      </c>
      <c r="W14" s="57">
        <f>IF(ISBLANK($C14),"",'Past Results'!$N$12-$S14)</f>
        <v>3</v>
      </c>
      <c r="X14" s="35">
        <f t="shared" si="11"/>
        <v>10</v>
      </c>
      <c r="Y14" s="61">
        <f>IF(ISBLANK($C14),$O$10/'Past Results'!$D$17,$W14/'Past Results'!$D$17)</f>
        <v>0.03</v>
      </c>
      <c r="Z14">
        <f t="shared" si="12"/>
        <v>20</v>
      </c>
      <c r="AC14" s="28">
        <f t="shared" si="6"/>
        <v>1</v>
      </c>
      <c r="AD14" s="28" t="str">
        <f t="shared" ref="AD14:AM14" si="22">IF(AND($Y14&gt;=AC$3,$Y14&lt;AD$3),1,"")</f>
        <v/>
      </c>
      <c r="AE14" s="28" t="str">
        <f t="shared" si="22"/>
        <v/>
      </c>
      <c r="AF14" s="28" t="str">
        <f t="shared" si="22"/>
        <v/>
      </c>
      <c r="AG14" s="28" t="str">
        <f t="shared" si="22"/>
        <v/>
      </c>
      <c r="AH14" s="28" t="str">
        <f t="shared" si="22"/>
        <v/>
      </c>
      <c r="AI14" s="28" t="str">
        <f t="shared" si="22"/>
        <v/>
      </c>
      <c r="AJ14" s="28" t="str">
        <f t="shared" si="22"/>
        <v/>
      </c>
      <c r="AK14" s="28" t="str">
        <f t="shared" si="22"/>
        <v/>
      </c>
      <c r="AL14" s="28" t="str">
        <f t="shared" si="22"/>
        <v/>
      </c>
      <c r="AM14" s="28" t="str">
        <f t="shared" si="22"/>
        <v/>
      </c>
      <c r="AO14" s="35"/>
      <c r="BH14" s="34"/>
    </row>
    <row r="15" spans="1:60" ht="22.9" customHeight="1" x14ac:dyDescent="0.35">
      <c r="A15" s="117"/>
      <c r="B15" s="123">
        <f t="shared" si="15"/>
        <v>11</v>
      </c>
      <c r="C15" s="135">
        <v>5</v>
      </c>
      <c r="D15" s="135">
        <v>1</v>
      </c>
      <c r="E15" s="135">
        <v>3</v>
      </c>
      <c r="F15" s="51">
        <v>43</v>
      </c>
      <c r="G15" s="77">
        <f>IF(ISBLANK($C15),"",IF( ISBLANK($E15),"",VLOOKUP($C15,'Past Results'!$A$3:$J$8,2,0)+VLOOKUP($D15,'Past Results'!$A$3:$J$8,3,0)+VLOOKUP($E15,'Past Results'!$A$3:$J$8,4,0)+$F15))</f>
        <v>95.5</v>
      </c>
      <c r="H15" s="77">
        <f>IF(ISBLANK($C15),"",IF( ISBLANK($E15),"",VLOOKUP($C15,'Past Results'!$A$3:$J$8,5,0)+VLOOKUP($D15,'Past Results'!$A$3:$J$8,6,0)+VLOOKUP($E15,'Past Results'!$A$3:$J$8,7,0)-$F15))</f>
        <v>67</v>
      </c>
      <c r="I15" s="77">
        <f>IF(ISBLANK($C15),"",IF( ISBLANK($E15),"",VLOOKUP($C15,'Past Results'!$A$3:$J$8,8,0)+VLOOKUP($D15,'Past Results'!$A$3:$J$8,9,0)+VLOOKUP($E15,'Past Results'!$A$3:$J$8,10,0)))</f>
        <v>9</v>
      </c>
      <c r="J15" s="77">
        <f t="shared" si="2"/>
        <v>162.5</v>
      </c>
      <c r="K15" s="77">
        <f t="shared" si="3"/>
        <v>171.5</v>
      </c>
      <c r="L15" s="138"/>
      <c r="M15" s="139"/>
      <c r="N15" s="139"/>
      <c r="O15" s="139"/>
      <c r="P15" s="127"/>
      <c r="Q15" s="166">
        <f t="shared" si="4"/>
        <v>95.5</v>
      </c>
      <c r="R15" s="166">
        <f t="shared" si="5"/>
        <v>67</v>
      </c>
      <c r="S15" s="166">
        <f t="shared" si="8"/>
        <v>171.5</v>
      </c>
      <c r="T15" s="166">
        <f t="shared" si="9"/>
        <v>162.5</v>
      </c>
      <c r="U15" s="28" t="str">
        <f t="shared" si="10"/>
        <v>513</v>
      </c>
      <c r="W15" s="57">
        <f>IF(ISBLANK($C15),"",'Past Results'!$N$12-$S15)</f>
        <v>31.5</v>
      </c>
      <c r="X15" s="35">
        <f t="shared" si="11"/>
        <v>11</v>
      </c>
      <c r="Y15" s="61">
        <f>IF(ISBLANK($C15),$O$10/'Past Results'!$D$17,$W15/'Past Results'!$D$17)</f>
        <v>0.315</v>
      </c>
      <c r="Z15">
        <f t="shared" si="12"/>
        <v>43</v>
      </c>
      <c r="AC15" s="28" t="str">
        <f t="shared" si="6"/>
        <v/>
      </c>
      <c r="AD15" s="28" t="str">
        <f t="shared" ref="AD15:AM15" si="23">IF(AND($Y15&gt;=AC$3,$Y15&lt;AD$3),1,"")</f>
        <v/>
      </c>
      <c r="AE15" s="28" t="str">
        <f t="shared" si="23"/>
        <v/>
      </c>
      <c r="AF15" s="28" t="str">
        <f t="shared" si="23"/>
        <v/>
      </c>
      <c r="AG15" s="28" t="str">
        <f t="shared" si="23"/>
        <v/>
      </c>
      <c r="AH15" s="28" t="str">
        <f t="shared" si="23"/>
        <v/>
      </c>
      <c r="AI15" s="28">
        <f t="shared" si="23"/>
        <v>1</v>
      </c>
      <c r="AJ15" s="28" t="str">
        <f t="shared" si="23"/>
        <v/>
      </c>
      <c r="AK15" s="28" t="str">
        <f t="shared" si="23"/>
        <v/>
      </c>
      <c r="AL15" s="28" t="str">
        <f t="shared" si="23"/>
        <v/>
      </c>
      <c r="AM15" s="28" t="str">
        <f t="shared" si="23"/>
        <v/>
      </c>
      <c r="AO15" s="35"/>
      <c r="BH15" s="34"/>
    </row>
    <row r="16" spans="1:60" ht="22.9" customHeight="1" x14ac:dyDescent="0.35">
      <c r="A16" s="117"/>
      <c r="B16" s="122">
        <f t="shared" si="15"/>
        <v>12</v>
      </c>
      <c r="C16" s="136">
        <v>4</v>
      </c>
      <c r="D16" s="136">
        <v>3</v>
      </c>
      <c r="E16" s="136">
        <v>2</v>
      </c>
      <c r="F16" s="69">
        <v>20</v>
      </c>
      <c r="G16" s="78">
        <f>IF(ISBLANK($C16),"",IF( ISBLANK($E16),"",VLOOKUP($C16,'Past Results'!$A$3:$J$8,2,0)+VLOOKUP($D16,'Past Results'!$A$3:$J$8,3,0)+VLOOKUP($E16,'Past Results'!$A$3:$J$8,4,0)+$F16))</f>
        <v>82</v>
      </c>
      <c r="H16" s="78">
        <f>IF(ISBLANK($C16),"",IF( ISBLANK($E16),"",VLOOKUP($C16,'Past Results'!$A$3:$J$8,5,0)+VLOOKUP($D16,'Past Results'!$A$3:$J$8,6,0)+VLOOKUP($E16,'Past Results'!$A$3:$J$8,7,0)-$F16))</f>
        <v>75</v>
      </c>
      <c r="I16" s="78">
        <f>IF(ISBLANK($C16),"",IF( ISBLANK($E16),"",VLOOKUP($C16,'Past Results'!$A$3:$J$8,8,0)+VLOOKUP($D16,'Past Results'!$A$3:$J$8,9,0)+VLOOKUP($E16,'Past Results'!$A$3:$J$8,10,0)))</f>
        <v>34</v>
      </c>
      <c r="J16" s="78">
        <f t="shared" si="2"/>
        <v>157</v>
      </c>
      <c r="K16" s="78">
        <f t="shared" si="3"/>
        <v>191</v>
      </c>
      <c r="L16" s="138"/>
      <c r="M16" s="139"/>
      <c r="N16" s="139"/>
      <c r="O16" s="139"/>
      <c r="P16" s="127"/>
      <c r="Q16" s="166">
        <f t="shared" si="4"/>
        <v>82</v>
      </c>
      <c r="R16" s="166">
        <f t="shared" si="5"/>
        <v>75</v>
      </c>
      <c r="S16" s="166">
        <f t="shared" si="8"/>
        <v>191</v>
      </c>
      <c r="T16" s="166">
        <f t="shared" si="9"/>
        <v>157</v>
      </c>
      <c r="U16" s="28" t="str">
        <f t="shared" si="10"/>
        <v>432</v>
      </c>
      <c r="W16" s="57">
        <f>IF(ISBLANK($C16),"",'Past Results'!$N$12-$S16)</f>
        <v>12</v>
      </c>
      <c r="X16" s="35">
        <f t="shared" si="11"/>
        <v>12</v>
      </c>
      <c r="Y16" s="61">
        <f>IF(ISBLANK($C16),$O$10/'Past Results'!$D$17,$W16/'Past Results'!$D$17)</f>
        <v>0.12</v>
      </c>
      <c r="Z16">
        <f t="shared" si="12"/>
        <v>20</v>
      </c>
      <c r="AC16" s="28" t="str">
        <f t="shared" si="6"/>
        <v/>
      </c>
      <c r="AD16" s="28" t="str">
        <f t="shared" ref="AD16:AM16" si="24">IF(AND($Y16&gt;=AC$3,$Y16&lt;AD$3),1,"")</f>
        <v/>
      </c>
      <c r="AE16" s="28">
        <f t="shared" si="24"/>
        <v>1</v>
      </c>
      <c r="AF16" s="28" t="str">
        <f t="shared" si="24"/>
        <v/>
      </c>
      <c r="AG16" s="28" t="str">
        <f t="shared" si="24"/>
        <v/>
      </c>
      <c r="AH16" s="28" t="str">
        <f t="shared" si="24"/>
        <v/>
      </c>
      <c r="AI16" s="28" t="str">
        <f t="shared" si="24"/>
        <v/>
      </c>
      <c r="AJ16" s="28" t="str">
        <f t="shared" si="24"/>
        <v/>
      </c>
      <c r="AK16" s="28" t="str">
        <f t="shared" si="24"/>
        <v/>
      </c>
      <c r="AL16" s="28" t="str">
        <f t="shared" si="24"/>
        <v/>
      </c>
      <c r="AM16" s="28" t="str">
        <f t="shared" si="24"/>
        <v/>
      </c>
      <c r="AO16" s="35"/>
      <c r="BH16" s="34"/>
    </row>
    <row r="17" spans="1:60" ht="22.9" customHeight="1" x14ac:dyDescent="0.35">
      <c r="A17" s="117"/>
      <c r="B17" s="123">
        <f t="shared" si="15"/>
        <v>13</v>
      </c>
      <c r="C17" s="135">
        <v>4</v>
      </c>
      <c r="D17" s="135">
        <v>1</v>
      </c>
      <c r="E17" s="135">
        <v>2</v>
      </c>
      <c r="F17" s="51">
        <v>40</v>
      </c>
      <c r="G17" s="77">
        <f>IF(ISBLANK($C17),"",IF( ISBLANK($E17),"",VLOOKUP($C17,'Past Results'!$A$3:$J$8,2,0)+VLOOKUP($D17,'Past Results'!$A$3:$J$8,3,0)+VLOOKUP($E17,'Past Results'!$A$3:$J$8,4,0)+$F17))</f>
        <v>95</v>
      </c>
      <c r="H17" s="77">
        <f>IF(ISBLANK($C17),"",IF( ISBLANK($E17),"",VLOOKUP($C17,'Past Results'!$A$3:$J$8,5,0)+VLOOKUP($D17,'Past Results'!$A$3:$J$8,6,0)+VLOOKUP($E17,'Past Results'!$A$3:$J$8,7,0)-$F17))</f>
        <v>75</v>
      </c>
      <c r="I17" s="77">
        <f>IF(ISBLANK($C17),"",IF( ISBLANK($E17),"",VLOOKUP($C17,'Past Results'!$A$3:$J$8,8,0)+VLOOKUP($D17,'Past Results'!$A$3:$J$8,9,0)+VLOOKUP($E17,'Past Results'!$A$3:$J$8,10,0)))</f>
        <v>9</v>
      </c>
      <c r="J17" s="77">
        <f t="shared" si="2"/>
        <v>170</v>
      </c>
      <c r="K17" s="77">
        <f t="shared" si="3"/>
        <v>179</v>
      </c>
      <c r="L17" s="138" t="s">
        <v>115</v>
      </c>
      <c r="M17" s="139">
        <f>MAX(W5:W80)</f>
        <v>45</v>
      </c>
      <c r="N17" s="139"/>
      <c r="O17" s="139"/>
      <c r="P17" s="127"/>
      <c r="Q17" s="166">
        <f t="shared" si="4"/>
        <v>95</v>
      </c>
      <c r="R17" s="166">
        <f t="shared" si="5"/>
        <v>75</v>
      </c>
      <c r="S17" s="166">
        <f t="shared" si="8"/>
        <v>179</v>
      </c>
      <c r="T17" s="166">
        <f t="shared" si="9"/>
        <v>170</v>
      </c>
      <c r="U17" s="28" t="str">
        <f t="shared" si="10"/>
        <v>412</v>
      </c>
      <c r="W17" s="57">
        <f>IF(ISBLANK($C17),"",'Past Results'!$N$12-$S17)</f>
        <v>24</v>
      </c>
      <c r="X17" s="35">
        <f t="shared" si="11"/>
        <v>13</v>
      </c>
      <c r="Y17" s="61">
        <f>IF(ISBLANK($C17),$O$10/'Past Results'!$D$17,$W17/'Past Results'!$D$17)</f>
        <v>0.24</v>
      </c>
      <c r="Z17">
        <f t="shared" si="12"/>
        <v>40</v>
      </c>
      <c r="AC17" s="28" t="str">
        <f t="shared" si="6"/>
        <v/>
      </c>
      <c r="AD17" s="28" t="str">
        <f t="shared" ref="AD17:AM17" si="25">IF(AND($Y17&gt;=AC$3,$Y17&lt;AD$3),1,"")</f>
        <v/>
      </c>
      <c r="AE17" s="28" t="str">
        <f t="shared" si="25"/>
        <v/>
      </c>
      <c r="AF17" s="28" t="str">
        <f t="shared" si="25"/>
        <v/>
      </c>
      <c r="AG17" s="28">
        <f t="shared" si="25"/>
        <v>1</v>
      </c>
      <c r="AH17" s="28" t="str">
        <f t="shared" si="25"/>
        <v/>
      </c>
      <c r="AI17" s="28" t="str">
        <f t="shared" si="25"/>
        <v/>
      </c>
      <c r="AJ17" s="28" t="str">
        <f t="shared" si="25"/>
        <v/>
      </c>
      <c r="AK17" s="28" t="str">
        <f t="shared" si="25"/>
        <v/>
      </c>
      <c r="AL17" s="28" t="str">
        <f t="shared" si="25"/>
        <v/>
      </c>
      <c r="AM17" s="28" t="str">
        <f t="shared" si="25"/>
        <v/>
      </c>
      <c r="AO17" s="35"/>
      <c r="BH17" s="34"/>
    </row>
    <row r="18" spans="1:60" ht="22.9" customHeight="1" x14ac:dyDescent="0.35">
      <c r="A18" s="117"/>
      <c r="B18" s="122">
        <f t="shared" si="15"/>
        <v>14</v>
      </c>
      <c r="C18" s="136">
        <v>5</v>
      </c>
      <c r="D18" s="136">
        <v>2</v>
      </c>
      <c r="E18" s="136">
        <v>5</v>
      </c>
      <c r="F18" s="69">
        <v>30</v>
      </c>
      <c r="G18" s="78">
        <f>IF(ISBLANK($C18),"",IF( ISBLANK($E18),"",VLOOKUP($C18,'Past Results'!$A$3:$J$8,2,0)+VLOOKUP($D18,'Past Results'!$A$3:$J$8,3,0)+VLOOKUP($E18,'Past Results'!$A$3:$J$8,4,0)+$F18))</f>
        <v>84</v>
      </c>
      <c r="H18" s="78">
        <f>IF(ISBLANK($C18),"",IF( ISBLANK($E18),"",VLOOKUP($C18,'Past Results'!$A$3:$J$8,5,0)+VLOOKUP($D18,'Past Results'!$A$3:$J$8,6,0)+VLOOKUP($E18,'Past Results'!$A$3:$J$8,7,0)-$F18))</f>
        <v>80</v>
      </c>
      <c r="I18" s="78">
        <f>IF(ISBLANK($C18),"",IF( ISBLANK($E18),"",VLOOKUP($C18,'Past Results'!$A$3:$J$8,8,0)+VLOOKUP($D18,'Past Results'!$A$3:$J$8,9,0)+VLOOKUP($E18,'Past Results'!$A$3:$J$8,10,0)))</f>
        <v>31.5</v>
      </c>
      <c r="J18" s="78">
        <f t="shared" si="2"/>
        <v>164</v>
      </c>
      <c r="K18" s="78">
        <f t="shared" si="3"/>
        <v>195.5</v>
      </c>
      <c r="L18" s="138" t="s">
        <v>138</v>
      </c>
      <c r="M18" s="139">
        <f>AVERAGE(W5:W80)</f>
        <v>17.425000000000001</v>
      </c>
      <c r="N18" s="139"/>
      <c r="O18" s="139"/>
      <c r="P18" s="127"/>
      <c r="Q18" s="166">
        <f t="shared" si="4"/>
        <v>84</v>
      </c>
      <c r="R18" s="166">
        <f t="shared" si="5"/>
        <v>80</v>
      </c>
      <c r="S18" s="166">
        <f t="shared" si="8"/>
        <v>195.5</v>
      </c>
      <c r="T18" s="166">
        <f t="shared" si="9"/>
        <v>164</v>
      </c>
      <c r="U18" s="28" t="str">
        <f t="shared" si="10"/>
        <v>525</v>
      </c>
      <c r="W18" s="57">
        <f>IF(ISBLANK($C18),"",'Past Results'!$N$12-$S18)</f>
        <v>7.5</v>
      </c>
      <c r="X18" s="35">
        <f t="shared" si="11"/>
        <v>14</v>
      </c>
      <c r="Y18" s="61">
        <f>IF(ISBLANK($C18),$O$10/'Past Results'!$D$17,$W18/'Past Results'!$D$17)</f>
        <v>7.4999999999999997E-2</v>
      </c>
      <c r="Z18">
        <f t="shared" si="12"/>
        <v>30</v>
      </c>
      <c r="AC18" s="28" t="str">
        <f t="shared" si="6"/>
        <v/>
      </c>
      <c r="AD18" s="28">
        <f t="shared" ref="AD18:AM18" si="26">IF(AND($Y18&gt;=AC$3,$Y18&lt;AD$3),1,"")</f>
        <v>1</v>
      </c>
      <c r="AE18" s="28" t="str">
        <f t="shared" si="26"/>
        <v/>
      </c>
      <c r="AF18" s="28" t="str">
        <f t="shared" si="26"/>
        <v/>
      </c>
      <c r="AG18" s="28" t="str">
        <f t="shared" si="26"/>
        <v/>
      </c>
      <c r="AH18" s="28" t="str">
        <f t="shared" si="26"/>
        <v/>
      </c>
      <c r="AI18" s="28" t="str">
        <f t="shared" si="26"/>
        <v/>
      </c>
      <c r="AJ18" s="28" t="str">
        <f t="shared" si="26"/>
        <v/>
      </c>
      <c r="AK18" s="28" t="str">
        <f t="shared" si="26"/>
        <v/>
      </c>
      <c r="AL18" s="28" t="str">
        <f t="shared" si="26"/>
        <v/>
      </c>
      <c r="AM18" s="28" t="str">
        <f t="shared" si="26"/>
        <v/>
      </c>
      <c r="AO18" s="35"/>
      <c r="BH18" s="34"/>
    </row>
    <row r="19" spans="1:60" ht="22.9" customHeight="1" x14ac:dyDescent="0.35">
      <c r="A19" s="117"/>
      <c r="B19" s="123">
        <f t="shared" si="15"/>
        <v>15</v>
      </c>
      <c r="C19" s="135">
        <v>1</v>
      </c>
      <c r="D19" s="135">
        <v>1</v>
      </c>
      <c r="E19" s="135">
        <v>5</v>
      </c>
      <c r="F19" s="51">
        <v>86.5</v>
      </c>
      <c r="G19" s="77">
        <f>IF(ISBLANK($C19),"",IF( ISBLANK($E19),"",VLOOKUP($C19,'Past Results'!$A$3:$J$8,2,0)+VLOOKUP($D19,'Past Results'!$A$3:$J$8,3,0)+VLOOKUP($E19,'Past Results'!$A$3:$J$8,4,0)+$F19))</f>
        <v>84.5</v>
      </c>
      <c r="H19" s="77">
        <f>IF(ISBLANK($C19),"",IF( ISBLANK($E19),"",VLOOKUP($C19,'Past Results'!$A$3:$J$8,5,0)+VLOOKUP($D19,'Past Results'!$A$3:$J$8,6,0)+VLOOKUP($E19,'Past Results'!$A$3:$J$8,7,0)-$F19))</f>
        <v>73.5</v>
      </c>
      <c r="I19" s="77">
        <f>IF(ISBLANK($C19),"",IF( ISBLANK($E19),"",VLOOKUP($C19,'Past Results'!$A$3:$J$8,8,0)+VLOOKUP($D19,'Past Results'!$A$3:$J$8,9,0)+VLOOKUP($E19,'Past Results'!$A$3:$J$8,10,0)))</f>
        <v>0</v>
      </c>
      <c r="J19" s="77">
        <f t="shared" si="2"/>
        <v>158</v>
      </c>
      <c r="K19" s="77">
        <f t="shared" si="3"/>
        <v>158</v>
      </c>
      <c r="L19" s="138"/>
      <c r="M19" s="139"/>
      <c r="N19" s="139"/>
      <c r="O19" s="139"/>
      <c r="P19" s="127"/>
      <c r="Q19" s="166">
        <f t="shared" si="4"/>
        <v>84.5</v>
      </c>
      <c r="R19" s="166">
        <f t="shared" si="5"/>
        <v>73.5</v>
      </c>
      <c r="S19" s="166">
        <f t="shared" si="8"/>
        <v>158</v>
      </c>
      <c r="T19" s="166">
        <f t="shared" si="9"/>
        <v>158</v>
      </c>
      <c r="U19" s="28" t="str">
        <f t="shared" si="10"/>
        <v>115</v>
      </c>
      <c r="W19" s="57">
        <f>IF(ISBLANK($C19),"",'Past Results'!$N$12-$S19)</f>
        <v>45</v>
      </c>
      <c r="X19" s="35">
        <f t="shared" si="11"/>
        <v>15</v>
      </c>
      <c r="Y19" s="61">
        <f>IF(ISBLANK($C19),$O$10/'Past Results'!$D$17,$W19/'Past Results'!$D$17)</f>
        <v>0.45</v>
      </c>
      <c r="Z19">
        <f t="shared" si="12"/>
        <v>86.5</v>
      </c>
      <c r="AC19" s="28" t="str">
        <f t="shared" si="6"/>
        <v/>
      </c>
      <c r="AD19" s="28" t="str">
        <f t="shared" ref="AD19:AM19" si="27">IF(AND($Y19&gt;=AC$3,$Y19&lt;AD$3),1,"")</f>
        <v/>
      </c>
      <c r="AE19" s="28" t="str">
        <f t="shared" si="27"/>
        <v/>
      </c>
      <c r="AF19" s="28" t="str">
        <f t="shared" si="27"/>
        <v/>
      </c>
      <c r="AG19" s="28" t="str">
        <f t="shared" si="27"/>
        <v/>
      </c>
      <c r="AH19" s="28" t="str">
        <f t="shared" si="27"/>
        <v/>
      </c>
      <c r="AI19" s="28" t="str">
        <f t="shared" si="27"/>
        <v/>
      </c>
      <c r="AJ19" s="28" t="str">
        <f t="shared" si="27"/>
        <v/>
      </c>
      <c r="AK19" s="28" t="str">
        <f t="shared" si="27"/>
        <v/>
      </c>
      <c r="AL19" s="28">
        <f t="shared" si="27"/>
        <v>1</v>
      </c>
      <c r="AM19" s="28" t="str">
        <f t="shared" si="27"/>
        <v/>
      </c>
      <c r="AO19" s="35"/>
      <c r="BH19" s="34"/>
    </row>
    <row r="20" spans="1:60" ht="22.9" customHeight="1" x14ac:dyDescent="0.35">
      <c r="A20" s="117"/>
      <c r="B20" s="122">
        <f t="shared" si="15"/>
        <v>16</v>
      </c>
      <c r="C20" s="136">
        <v>4</v>
      </c>
      <c r="D20" s="136">
        <v>2</v>
      </c>
      <c r="E20" s="136">
        <v>3</v>
      </c>
      <c r="F20" s="69">
        <v>75</v>
      </c>
      <c r="G20" s="78">
        <f>IF(ISBLANK($C20),"",IF( ISBLANK($E20),"",VLOOKUP($C20,'Past Results'!$A$3:$J$8,2,0)+VLOOKUP($D20,'Past Results'!$A$3:$J$8,3,0)+VLOOKUP($E20,'Past Results'!$A$3:$J$8,4,0)+$F20))</f>
        <v>131</v>
      </c>
      <c r="H20" s="78">
        <f>IF(ISBLANK($C20),"",IF( ISBLANK($E20),"",VLOOKUP($C20,'Past Results'!$A$3:$J$8,5,0)+VLOOKUP($D20,'Past Results'!$A$3:$J$8,6,0)+VLOOKUP($E20,'Past Results'!$A$3:$J$8,7,0)-$F20))</f>
        <v>35</v>
      </c>
      <c r="I20" s="78">
        <f>IF(ISBLANK($C20),"",IF( ISBLANK($E20),"",VLOOKUP($C20,'Past Results'!$A$3:$J$8,8,0)+VLOOKUP($D20,'Past Results'!$A$3:$J$8,9,0)+VLOOKUP($E20,'Past Results'!$A$3:$J$8,10,0)))</f>
        <v>31.5</v>
      </c>
      <c r="J20" s="78">
        <f t="shared" si="2"/>
        <v>166</v>
      </c>
      <c r="K20" s="78">
        <f t="shared" si="3"/>
        <v>197.5</v>
      </c>
      <c r="L20" s="138" t="s">
        <v>116</v>
      </c>
      <c r="M20" s="139">
        <f>AVERAGE(F5:F80)</f>
        <v>42.875</v>
      </c>
      <c r="N20" s="139"/>
      <c r="O20" s="139"/>
      <c r="P20" s="127"/>
      <c r="Q20" s="166">
        <f t="shared" si="4"/>
        <v>131</v>
      </c>
      <c r="R20" s="166">
        <f t="shared" si="5"/>
        <v>35</v>
      </c>
      <c r="S20" s="166">
        <f t="shared" si="8"/>
        <v>197.5</v>
      </c>
      <c r="T20" s="166">
        <f t="shared" si="9"/>
        <v>166</v>
      </c>
      <c r="U20" s="28" t="str">
        <f t="shared" si="10"/>
        <v>423</v>
      </c>
      <c r="W20" s="57">
        <f>IF(ISBLANK($C20),"",'Past Results'!$N$12-$S20)</f>
        <v>5.5</v>
      </c>
      <c r="X20" s="35">
        <f t="shared" si="11"/>
        <v>16</v>
      </c>
      <c r="Y20" s="61">
        <f>IF(ISBLANK($C20),$O$10/'Past Results'!$D$17,$W20/'Past Results'!$D$17)</f>
        <v>5.5E-2</v>
      </c>
      <c r="Z20">
        <f t="shared" si="12"/>
        <v>75</v>
      </c>
      <c r="AC20" s="28" t="str">
        <f t="shared" si="6"/>
        <v/>
      </c>
      <c r="AD20" s="28">
        <f t="shared" ref="AD20:AM20" si="28">IF(AND($Y20&gt;=AC$3,$Y20&lt;AD$3),1,"")</f>
        <v>1</v>
      </c>
      <c r="AE20" s="28" t="str">
        <f t="shared" si="28"/>
        <v/>
      </c>
      <c r="AF20" s="28" t="str">
        <f t="shared" si="28"/>
        <v/>
      </c>
      <c r="AG20" s="28" t="str">
        <f t="shared" si="28"/>
        <v/>
      </c>
      <c r="AH20" s="28" t="str">
        <f t="shared" si="28"/>
        <v/>
      </c>
      <c r="AI20" s="28" t="str">
        <f t="shared" si="28"/>
        <v/>
      </c>
      <c r="AJ20" s="28" t="str">
        <f t="shared" si="28"/>
        <v/>
      </c>
      <c r="AK20" s="28" t="str">
        <f t="shared" si="28"/>
        <v/>
      </c>
      <c r="AL20" s="28" t="str">
        <f t="shared" si="28"/>
        <v/>
      </c>
      <c r="AM20" s="28" t="str">
        <f t="shared" si="28"/>
        <v/>
      </c>
      <c r="AO20" s="35"/>
      <c r="BH20" s="34"/>
    </row>
    <row r="21" spans="1:60" ht="22.9" customHeight="1" x14ac:dyDescent="0.35">
      <c r="A21" s="117"/>
      <c r="B21" s="123">
        <f t="shared" si="15"/>
        <v>17</v>
      </c>
      <c r="C21" s="135">
        <v>3</v>
      </c>
      <c r="D21" s="135">
        <v>1</v>
      </c>
      <c r="E21" s="135">
        <v>3</v>
      </c>
      <c r="F21" s="51">
        <v>25</v>
      </c>
      <c r="G21" s="77">
        <f>IF(ISBLANK($C21),"",IF( ISBLANK($E21),"",VLOOKUP($C21,'Past Results'!$A$3:$J$8,2,0)+VLOOKUP($D21,'Past Results'!$A$3:$J$8,3,0)+VLOOKUP($E21,'Past Results'!$A$3:$J$8,4,0)+$F21))</f>
        <v>57.5</v>
      </c>
      <c r="H21" s="77">
        <f>IF(ISBLANK($C21),"",IF( ISBLANK($E21),"",VLOOKUP($C21,'Past Results'!$A$3:$J$8,5,0)+VLOOKUP($D21,'Past Results'!$A$3:$J$8,6,0)+VLOOKUP($E21,'Past Results'!$A$3:$J$8,7,0)-$F21))</f>
        <v>105</v>
      </c>
      <c r="I21" s="77">
        <f>IF(ISBLANK($C21),"",IF( ISBLANK($E21),"",VLOOKUP($C21,'Past Results'!$A$3:$J$8,8,0)+VLOOKUP($D21,'Past Results'!$A$3:$J$8,9,0)+VLOOKUP($E21,'Past Results'!$A$3:$J$8,10,0)))</f>
        <v>5</v>
      </c>
      <c r="J21" s="77">
        <f t="shared" si="2"/>
        <v>162.5</v>
      </c>
      <c r="K21" s="77">
        <f t="shared" si="3"/>
        <v>167.5</v>
      </c>
      <c r="L21" s="138" t="s">
        <v>117</v>
      </c>
      <c r="M21" s="139">
        <f>STDEV(F5:F80)</f>
        <v>23.022086077686815</v>
      </c>
      <c r="N21" s="139"/>
      <c r="O21" s="139"/>
      <c r="P21" s="127"/>
      <c r="Q21" s="166">
        <f t="shared" si="4"/>
        <v>57.5</v>
      </c>
      <c r="R21" s="166">
        <f t="shared" si="5"/>
        <v>105</v>
      </c>
      <c r="S21" s="166">
        <f t="shared" si="8"/>
        <v>167.5</v>
      </c>
      <c r="T21" s="166">
        <f t="shared" si="9"/>
        <v>162.5</v>
      </c>
      <c r="U21" s="28" t="str">
        <f t="shared" si="10"/>
        <v>313</v>
      </c>
      <c r="W21" s="57">
        <f>IF(ISBLANK($C21),"",'Past Results'!$N$12-$S21)</f>
        <v>35.5</v>
      </c>
      <c r="X21" s="35">
        <f t="shared" si="11"/>
        <v>17</v>
      </c>
      <c r="Y21" s="61">
        <f>IF(ISBLANK($C21),$O$10/'Past Results'!$D$17,$W21/'Past Results'!$D$17)</f>
        <v>0.35499999999999998</v>
      </c>
      <c r="Z21">
        <f t="shared" si="12"/>
        <v>25</v>
      </c>
      <c r="AC21" s="28" t="str">
        <f t="shared" si="6"/>
        <v/>
      </c>
      <c r="AD21" s="28" t="str">
        <f t="shared" ref="AD21:AM21" si="29">IF(AND($Y21&gt;=AC$3,$Y21&lt;AD$3),1,"")</f>
        <v/>
      </c>
      <c r="AE21" s="28" t="str">
        <f t="shared" si="29"/>
        <v/>
      </c>
      <c r="AF21" s="28" t="str">
        <f t="shared" si="29"/>
        <v/>
      </c>
      <c r="AG21" s="28" t="str">
        <f t="shared" si="29"/>
        <v/>
      </c>
      <c r="AH21" s="28" t="str">
        <f t="shared" si="29"/>
        <v/>
      </c>
      <c r="AI21" s="28" t="str">
        <f t="shared" si="29"/>
        <v/>
      </c>
      <c r="AJ21" s="28">
        <f t="shared" si="29"/>
        <v>1</v>
      </c>
      <c r="AK21" s="28" t="str">
        <f t="shared" si="29"/>
        <v/>
      </c>
      <c r="AL21" s="28" t="str">
        <f t="shared" si="29"/>
        <v/>
      </c>
      <c r="AM21" s="28" t="str">
        <f t="shared" si="29"/>
        <v/>
      </c>
      <c r="AO21" s="35"/>
      <c r="BH21" s="34"/>
    </row>
    <row r="22" spans="1:60" ht="22.9" customHeight="1" x14ac:dyDescent="0.35">
      <c r="A22" s="117"/>
      <c r="B22" s="122">
        <f t="shared" si="15"/>
        <v>18</v>
      </c>
      <c r="C22" s="136">
        <v>4</v>
      </c>
      <c r="D22" s="136">
        <v>1</v>
      </c>
      <c r="E22" s="136">
        <v>2</v>
      </c>
      <c r="F22" s="69">
        <v>27.5</v>
      </c>
      <c r="G22" s="78">
        <f>IF(ISBLANK($C22),"",IF( ISBLANK($E22),"",VLOOKUP($C22,'Past Results'!$A$3:$J$8,2,0)+VLOOKUP($D22,'Past Results'!$A$3:$J$8,3,0)+VLOOKUP($E22,'Past Results'!$A$3:$J$8,4,0)+$F22))</f>
        <v>82.5</v>
      </c>
      <c r="H22" s="78">
        <f>IF(ISBLANK($C22),"",IF( ISBLANK($E22),"",VLOOKUP($C22,'Past Results'!$A$3:$J$8,5,0)+VLOOKUP($D22,'Past Results'!$A$3:$J$8,6,0)+VLOOKUP($E22,'Past Results'!$A$3:$J$8,7,0)-$F22))</f>
        <v>87.5</v>
      </c>
      <c r="I22" s="78">
        <f>IF(ISBLANK($C22),"",IF( ISBLANK($E22),"",VLOOKUP($C22,'Past Results'!$A$3:$J$8,8,0)+VLOOKUP($D22,'Past Results'!$A$3:$J$8,9,0)+VLOOKUP($E22,'Past Results'!$A$3:$J$8,10,0)))</f>
        <v>9</v>
      </c>
      <c r="J22" s="78">
        <f t="shared" si="2"/>
        <v>170</v>
      </c>
      <c r="K22" s="78">
        <f t="shared" si="3"/>
        <v>179</v>
      </c>
      <c r="L22" s="140"/>
      <c r="M22" s="140"/>
      <c r="N22" s="140"/>
      <c r="O22" s="140"/>
      <c r="P22" s="116"/>
      <c r="Q22" s="166">
        <f t="shared" si="4"/>
        <v>82.5</v>
      </c>
      <c r="R22" s="166">
        <f t="shared" si="5"/>
        <v>87.5</v>
      </c>
      <c r="S22" s="166">
        <f t="shared" si="8"/>
        <v>179</v>
      </c>
      <c r="T22" s="166">
        <f t="shared" si="9"/>
        <v>170</v>
      </c>
      <c r="U22" s="28" t="str">
        <f t="shared" si="10"/>
        <v>412</v>
      </c>
      <c r="W22" s="57">
        <f>IF(ISBLANK($C22),"",'Past Results'!$N$12-$S22)</f>
        <v>24</v>
      </c>
      <c r="X22" s="35">
        <f t="shared" si="11"/>
        <v>18</v>
      </c>
      <c r="Y22" s="61">
        <f>IF(ISBLANK($C22),$O$10/'Past Results'!$D$17,$W22/'Past Results'!$D$17)</f>
        <v>0.24</v>
      </c>
      <c r="Z22">
        <f t="shared" si="12"/>
        <v>27.5</v>
      </c>
      <c r="AC22" s="28" t="str">
        <f t="shared" si="6"/>
        <v/>
      </c>
      <c r="AD22" s="28" t="str">
        <f t="shared" ref="AD22:AM22" si="30">IF(AND($Y22&gt;=AC$3,$Y22&lt;AD$3),1,"")</f>
        <v/>
      </c>
      <c r="AE22" s="28" t="str">
        <f t="shared" si="30"/>
        <v/>
      </c>
      <c r="AF22" s="28" t="str">
        <f t="shared" si="30"/>
        <v/>
      </c>
      <c r="AG22" s="28">
        <f t="shared" si="30"/>
        <v>1</v>
      </c>
      <c r="AH22" s="28" t="str">
        <f t="shared" si="30"/>
        <v/>
      </c>
      <c r="AI22" s="28" t="str">
        <f t="shared" si="30"/>
        <v/>
      </c>
      <c r="AJ22" s="28" t="str">
        <f t="shared" si="30"/>
        <v/>
      </c>
      <c r="AK22" s="28" t="str">
        <f t="shared" si="30"/>
        <v/>
      </c>
      <c r="AL22" s="28" t="str">
        <f t="shared" si="30"/>
        <v/>
      </c>
      <c r="AM22" s="28" t="str">
        <f t="shared" si="30"/>
        <v/>
      </c>
      <c r="AO22" s="35"/>
      <c r="BH22" s="34"/>
    </row>
    <row r="23" spans="1:60" ht="22.9" customHeight="1" x14ac:dyDescent="0.35">
      <c r="A23" s="117"/>
      <c r="B23" s="123">
        <f t="shared" si="15"/>
        <v>19</v>
      </c>
      <c r="C23" s="135">
        <v>3</v>
      </c>
      <c r="D23" s="135">
        <v>2</v>
      </c>
      <c r="E23" s="135">
        <v>5</v>
      </c>
      <c r="F23" s="51">
        <v>40</v>
      </c>
      <c r="G23" s="77">
        <f>IF(ISBLANK($C23),"",IF( ISBLANK($E23),"",VLOOKUP($C23,'Past Results'!$A$3:$J$8,2,0)+VLOOKUP($D23,'Past Results'!$A$3:$J$8,3,0)+VLOOKUP($E23,'Past Results'!$A$3:$J$8,4,0)+$F23))</f>
        <v>74</v>
      </c>
      <c r="H23" s="77">
        <f>IF(ISBLANK($C23),"",IF( ISBLANK($E23),"",VLOOKUP($C23,'Past Results'!$A$3:$J$8,5,0)+VLOOKUP($D23,'Past Results'!$A$3:$J$8,6,0)+VLOOKUP($E23,'Past Results'!$A$3:$J$8,7,0)-$F23))</f>
        <v>90</v>
      </c>
      <c r="I23" s="77">
        <f>IF(ISBLANK($C23),"",IF( ISBLANK($E23),"",VLOOKUP($C23,'Past Results'!$A$3:$J$8,8,0)+VLOOKUP($D23,'Past Results'!$A$3:$J$8,9,0)+VLOOKUP($E23,'Past Results'!$A$3:$J$8,10,0)))</f>
        <v>27.5</v>
      </c>
      <c r="J23" s="77">
        <f t="shared" si="2"/>
        <v>164</v>
      </c>
      <c r="K23" s="77">
        <f t="shared" si="3"/>
        <v>191.5</v>
      </c>
      <c r="L23" s="116"/>
      <c r="M23" s="116"/>
      <c r="N23" s="116"/>
      <c r="O23" s="116"/>
      <c r="P23" s="116"/>
      <c r="Q23" s="166">
        <f t="shared" si="4"/>
        <v>74</v>
      </c>
      <c r="R23" s="166">
        <f t="shared" si="5"/>
        <v>90</v>
      </c>
      <c r="S23" s="166">
        <f t="shared" si="8"/>
        <v>191.5</v>
      </c>
      <c r="T23" s="166">
        <f t="shared" si="9"/>
        <v>164</v>
      </c>
      <c r="U23" s="28" t="str">
        <f t="shared" si="10"/>
        <v>325</v>
      </c>
      <c r="W23" s="57">
        <f>IF(ISBLANK($C23),"",'Past Results'!$N$12-$S23)</f>
        <v>11.5</v>
      </c>
      <c r="X23" s="35">
        <f t="shared" si="11"/>
        <v>19</v>
      </c>
      <c r="Y23" s="61">
        <f>IF(ISBLANK($C23),$O$10/'Past Results'!$D$17,$W23/'Past Results'!$D$17)</f>
        <v>0.115</v>
      </c>
      <c r="Z23">
        <f t="shared" si="12"/>
        <v>40</v>
      </c>
      <c r="AC23" s="28" t="str">
        <f t="shared" si="6"/>
        <v/>
      </c>
      <c r="AD23" s="28" t="str">
        <f t="shared" ref="AD23:AM23" si="31">IF(AND($Y23&gt;=AC$3,$Y23&lt;AD$3),1,"")</f>
        <v/>
      </c>
      <c r="AE23" s="28">
        <f t="shared" si="31"/>
        <v>1</v>
      </c>
      <c r="AF23" s="28" t="str">
        <f t="shared" si="31"/>
        <v/>
      </c>
      <c r="AG23" s="28" t="str">
        <f t="shared" si="31"/>
        <v/>
      </c>
      <c r="AH23" s="28" t="str">
        <f t="shared" si="31"/>
        <v/>
      </c>
      <c r="AI23" s="28" t="str">
        <f t="shared" si="31"/>
        <v/>
      </c>
      <c r="AJ23" s="28" t="str">
        <f t="shared" si="31"/>
        <v/>
      </c>
      <c r="AK23" s="28" t="str">
        <f t="shared" si="31"/>
        <v/>
      </c>
      <c r="AL23" s="28" t="str">
        <f t="shared" si="31"/>
        <v/>
      </c>
      <c r="AM23" s="28" t="str">
        <f t="shared" si="31"/>
        <v/>
      </c>
      <c r="AO23" s="35"/>
      <c r="BH23" s="34"/>
    </row>
    <row r="24" spans="1:60" ht="22.9" customHeight="1" x14ac:dyDescent="0.35">
      <c r="A24" s="117"/>
      <c r="B24" s="122">
        <f t="shared" si="15"/>
        <v>20</v>
      </c>
      <c r="C24" s="136">
        <v>4</v>
      </c>
      <c r="D24" s="136">
        <v>1</v>
      </c>
      <c r="E24" s="136">
        <v>5</v>
      </c>
      <c r="F24" s="69">
        <v>87.75</v>
      </c>
      <c r="G24" s="78">
        <f>IF(ISBLANK($C24),"",IF( ISBLANK($E24),"",VLOOKUP($C24,'Past Results'!$A$3:$J$8,2,0)+VLOOKUP($D24,'Past Results'!$A$3:$J$8,3,0)+VLOOKUP($E24,'Past Results'!$A$3:$J$8,4,0)+$F24))</f>
        <v>133.25</v>
      </c>
      <c r="H24" s="78">
        <f>IF(ISBLANK($C24),"",IF( ISBLANK($E24),"",VLOOKUP($C24,'Past Results'!$A$3:$J$8,5,0)+VLOOKUP($D24,'Past Results'!$A$3:$J$8,6,0)+VLOOKUP($E24,'Past Results'!$A$3:$J$8,7,0)-$F24))</f>
        <v>42.25</v>
      </c>
      <c r="I24" s="78">
        <f>IF(ISBLANK($C24),"",IF( ISBLANK($E24),"",VLOOKUP($C24,'Past Results'!$A$3:$J$8,8,0)+VLOOKUP($D24,'Past Results'!$A$3:$J$8,9,0)+VLOOKUP($E24,'Past Results'!$A$3:$J$8,10,0)))</f>
        <v>9</v>
      </c>
      <c r="J24" s="78">
        <f t="shared" si="2"/>
        <v>175.5</v>
      </c>
      <c r="K24" s="78">
        <f t="shared" si="3"/>
        <v>184.5</v>
      </c>
      <c r="L24" s="116"/>
      <c r="M24" s="116"/>
      <c r="N24" s="116"/>
      <c r="O24" s="116"/>
      <c r="P24" s="116"/>
      <c r="Q24" s="166">
        <f t="shared" si="4"/>
        <v>133.25</v>
      </c>
      <c r="R24" s="166">
        <f t="shared" si="5"/>
        <v>42.25</v>
      </c>
      <c r="S24" s="166">
        <f t="shared" si="8"/>
        <v>184.5</v>
      </c>
      <c r="T24" s="166">
        <f t="shared" si="9"/>
        <v>175.5</v>
      </c>
      <c r="U24" s="28" t="str">
        <f t="shared" si="10"/>
        <v>415</v>
      </c>
      <c r="W24" s="57">
        <f>IF(ISBLANK($C24),"",'Past Results'!$N$12-$S24)</f>
        <v>18.5</v>
      </c>
      <c r="X24" s="35">
        <f t="shared" si="11"/>
        <v>20</v>
      </c>
      <c r="Y24" s="61">
        <f>IF(ISBLANK($C24),$O$10/'Past Results'!$D$17,$W24/'Past Results'!$D$17)</f>
        <v>0.185</v>
      </c>
      <c r="Z24">
        <f t="shared" si="12"/>
        <v>87.75</v>
      </c>
      <c r="AC24" s="28" t="str">
        <f t="shared" si="6"/>
        <v/>
      </c>
      <c r="AD24" s="28" t="str">
        <f t="shared" ref="AD24:AM24" si="32">IF(AND($Y24&gt;=AC$3,$Y24&lt;AD$3),1,"")</f>
        <v/>
      </c>
      <c r="AE24" s="28" t="str">
        <f t="shared" si="32"/>
        <v/>
      </c>
      <c r="AF24" s="28">
        <f t="shared" si="32"/>
        <v>1</v>
      </c>
      <c r="AG24" s="28" t="str">
        <f t="shared" si="32"/>
        <v/>
      </c>
      <c r="AH24" s="28" t="str">
        <f t="shared" si="32"/>
        <v/>
      </c>
      <c r="AI24" s="28" t="str">
        <f t="shared" si="32"/>
        <v/>
      </c>
      <c r="AJ24" s="28" t="str">
        <f t="shared" si="32"/>
        <v/>
      </c>
      <c r="AK24" s="28" t="str">
        <f t="shared" si="32"/>
        <v/>
      </c>
      <c r="AL24" s="28" t="str">
        <f t="shared" si="32"/>
        <v/>
      </c>
      <c r="AM24" s="28" t="str">
        <f t="shared" si="32"/>
        <v/>
      </c>
      <c r="AO24" s="35"/>
      <c r="BH24" s="34"/>
    </row>
    <row r="25" spans="1:60" ht="22.9" customHeight="1" x14ac:dyDescent="0.35">
      <c r="A25" s="117"/>
      <c r="B25" s="123">
        <f t="shared" si="15"/>
        <v>21</v>
      </c>
      <c r="C25" s="135"/>
      <c r="D25" s="135"/>
      <c r="E25" s="135"/>
      <c r="F25" s="51"/>
      <c r="G25" s="77" t="str">
        <f>IF(ISBLANK($C25),"",IF( ISBLANK($E25),"",VLOOKUP($C25,'Past Results'!$A$3:$J$8,2,0)+VLOOKUP($D25,'Past Results'!$A$3:$J$8,3,0)+VLOOKUP($E25,'Past Results'!$A$3:$J$8,4,0)+$F25))</f>
        <v/>
      </c>
      <c r="H25" s="77" t="str">
        <f>IF(ISBLANK($C25),"",IF( ISBLANK($E25),"",VLOOKUP($C25,'Past Results'!$A$3:$J$8,5,0)+VLOOKUP($D25,'Past Results'!$A$3:$J$8,6,0)+VLOOKUP($E25,'Past Results'!$A$3:$J$8,7,0)-$F25))</f>
        <v/>
      </c>
      <c r="I25" s="77" t="str">
        <f>IF(ISBLANK($C25),"",IF( ISBLANK($E25),"",VLOOKUP($C25,'Past Results'!$A$3:$J$8,8,0)+VLOOKUP($D25,'Past Results'!$A$3:$J$8,9,0)+VLOOKUP($E25,'Past Results'!$A$3:$J$8,10,0)))</f>
        <v/>
      </c>
      <c r="J25" s="77" t="str">
        <f t="shared" si="2"/>
        <v/>
      </c>
      <c r="K25" s="77" t="str">
        <f t="shared" si="3"/>
        <v/>
      </c>
      <c r="L25" s="116"/>
      <c r="M25" s="116"/>
      <c r="N25" s="116"/>
      <c r="O25" s="116"/>
      <c r="P25" s="116"/>
      <c r="Q25" s="166">
        <f t="shared" si="4"/>
        <v>91.275000000000006</v>
      </c>
      <c r="R25" s="166">
        <f t="shared" si="5"/>
        <v>72.875</v>
      </c>
      <c r="S25" s="166" t="str">
        <f t="shared" si="8"/>
        <v/>
      </c>
      <c r="T25" s="166" t="str">
        <f t="shared" si="9"/>
        <v/>
      </c>
      <c r="U25" s="28" t="str">
        <f t="shared" si="10"/>
        <v/>
      </c>
      <c r="W25" s="57" t="str">
        <f>IF(ISBLANK($C25),"",'Past Results'!$N$12-$S25)</f>
        <v/>
      </c>
      <c r="X25" s="35">
        <f t="shared" si="11"/>
        <v>21</v>
      </c>
      <c r="Y25" s="61">
        <f>IF(ISBLANK($C25),$O$10/'Past Results'!$D$17,$W25/'Past Results'!$D$17)</f>
        <v>0.17425000000000002</v>
      </c>
      <c r="Z25">
        <f t="shared" si="12"/>
        <v>42.875</v>
      </c>
      <c r="AC25" s="28" t="str">
        <f t="shared" si="6"/>
        <v/>
      </c>
      <c r="AD25" s="28" t="str">
        <f t="shared" ref="AD25:AM25" si="33">IF(AND($Y25&gt;=AC$3,$Y25&lt;AD$3),1,"")</f>
        <v/>
      </c>
      <c r="AE25" s="28" t="str">
        <f t="shared" si="33"/>
        <v/>
      </c>
      <c r="AF25" s="28">
        <f t="shared" si="33"/>
        <v>1</v>
      </c>
      <c r="AG25" s="28" t="str">
        <f t="shared" si="33"/>
        <v/>
      </c>
      <c r="AH25" s="28" t="str">
        <f t="shared" si="33"/>
        <v/>
      </c>
      <c r="AI25" s="28" t="str">
        <f t="shared" si="33"/>
        <v/>
      </c>
      <c r="AJ25" s="28" t="str">
        <f t="shared" si="33"/>
        <v/>
      </c>
      <c r="AK25" s="28" t="str">
        <f t="shared" si="33"/>
        <v/>
      </c>
      <c r="AL25" s="28" t="str">
        <f t="shared" si="33"/>
        <v/>
      </c>
      <c r="AM25" s="28" t="str">
        <f t="shared" si="33"/>
        <v/>
      </c>
      <c r="AO25" s="35"/>
      <c r="BH25" s="34"/>
    </row>
    <row r="26" spans="1:60" ht="23.25" x14ac:dyDescent="0.35">
      <c r="A26" s="117"/>
      <c r="B26" s="122">
        <f t="shared" si="15"/>
        <v>22</v>
      </c>
      <c r="C26" s="136"/>
      <c r="D26" s="136"/>
      <c r="E26" s="136"/>
      <c r="F26" s="69"/>
      <c r="G26" s="78" t="str">
        <f>IF(ISBLANK($C26),"",IF( ISBLANK($E26),"",VLOOKUP($C26,'Past Results'!$A$3:$J$8,2,0)+VLOOKUP($D26,'Past Results'!$A$3:$J$8,3,0)+VLOOKUP($E26,'Past Results'!$A$3:$J$8,4,0)+$F26))</f>
        <v/>
      </c>
      <c r="H26" s="78" t="str">
        <f>IF(ISBLANK($C26),"",IF( ISBLANK($E26),"",VLOOKUP($C26,'Past Results'!$A$3:$J$8,5,0)+VLOOKUP($D26,'Past Results'!$A$3:$J$8,6,0)+VLOOKUP($E26,'Past Results'!$A$3:$J$8,7,0)-$F26))</f>
        <v/>
      </c>
      <c r="I26" s="78" t="str">
        <f>IF(ISBLANK($C26),"",IF( ISBLANK($E26),"",VLOOKUP($C26,'Past Results'!$A$3:$J$8,8,0)+VLOOKUP($D26,'Past Results'!$A$3:$J$8,9,0)+VLOOKUP($E26,'Past Results'!$A$3:$J$8,10,0)))</f>
        <v/>
      </c>
      <c r="J26" s="78" t="str">
        <f t="shared" si="2"/>
        <v/>
      </c>
      <c r="K26" s="78" t="str">
        <f t="shared" si="3"/>
        <v/>
      </c>
      <c r="L26" s="116"/>
      <c r="M26" s="116"/>
      <c r="N26" s="116"/>
      <c r="O26" s="116"/>
      <c r="P26" s="116"/>
      <c r="Q26" s="166">
        <f t="shared" si="4"/>
        <v>91.275000000000006</v>
      </c>
      <c r="R26" s="166">
        <f t="shared" si="5"/>
        <v>72.875</v>
      </c>
      <c r="S26" s="166" t="str">
        <f t="shared" si="8"/>
        <v/>
      </c>
      <c r="T26" s="166" t="str">
        <f t="shared" si="9"/>
        <v/>
      </c>
      <c r="U26" s="28" t="str">
        <f t="shared" si="10"/>
        <v/>
      </c>
      <c r="W26" s="57" t="str">
        <f>IF(ISBLANK($C26),"",'Past Results'!$N$12-$S26)</f>
        <v/>
      </c>
      <c r="X26" s="35">
        <f t="shared" si="11"/>
        <v>22</v>
      </c>
      <c r="Y26" s="61">
        <f>IF(ISBLANK($C26),$O$10/'Past Results'!$D$17,$W26/'Past Results'!$D$17)</f>
        <v>0.17425000000000002</v>
      </c>
      <c r="Z26">
        <f t="shared" si="12"/>
        <v>42.875</v>
      </c>
      <c r="AC26" s="28" t="str">
        <f t="shared" si="6"/>
        <v/>
      </c>
      <c r="AD26" s="28" t="str">
        <f t="shared" ref="AD26:AM26" si="34">IF(AND($Y26&gt;=AC$3,$Y26&lt;AD$3),1,"")</f>
        <v/>
      </c>
      <c r="AE26" s="28" t="str">
        <f t="shared" si="34"/>
        <v/>
      </c>
      <c r="AF26" s="28">
        <f t="shared" si="34"/>
        <v>1</v>
      </c>
      <c r="AG26" s="28" t="str">
        <f t="shared" si="34"/>
        <v/>
      </c>
      <c r="AH26" s="28" t="str">
        <f t="shared" si="34"/>
        <v/>
      </c>
      <c r="AI26" s="28" t="str">
        <f t="shared" si="34"/>
        <v/>
      </c>
      <c r="AJ26" s="28" t="str">
        <f t="shared" si="34"/>
        <v/>
      </c>
      <c r="AK26" s="28" t="str">
        <f t="shared" si="34"/>
        <v/>
      </c>
      <c r="AL26" s="28" t="str">
        <f t="shared" si="34"/>
        <v/>
      </c>
      <c r="AM26" s="28" t="str">
        <f t="shared" si="34"/>
        <v/>
      </c>
      <c r="AO26" s="35"/>
      <c r="BH26" s="34"/>
    </row>
    <row r="27" spans="1:60" ht="23.25" x14ac:dyDescent="0.35">
      <c r="A27" s="117"/>
      <c r="B27" s="123">
        <f t="shared" si="15"/>
        <v>23</v>
      </c>
      <c r="C27" s="135"/>
      <c r="D27" s="135"/>
      <c r="E27" s="135"/>
      <c r="F27" s="51"/>
      <c r="G27" s="77" t="str">
        <f>IF(ISBLANK($C27),"",IF( ISBLANK($E27),"",VLOOKUP($C27,'Past Results'!$A$3:$J$8,2,0)+VLOOKUP($D27,'Past Results'!$A$3:$J$8,3,0)+VLOOKUP($E27,'Past Results'!$A$3:$J$8,4,0)+$F27))</f>
        <v/>
      </c>
      <c r="H27" s="77" t="str">
        <f>IF(ISBLANK($C27),"",IF( ISBLANK($E27),"",VLOOKUP($C27,'Past Results'!$A$3:$J$8,5,0)+VLOOKUP($D27,'Past Results'!$A$3:$J$8,6,0)+VLOOKUP($E27,'Past Results'!$A$3:$J$8,7,0)-$F27))</f>
        <v/>
      </c>
      <c r="I27" s="77" t="str">
        <f>IF(ISBLANK($C27),"",IF( ISBLANK($E27),"",VLOOKUP($C27,'Past Results'!$A$3:$J$8,8,0)+VLOOKUP($D27,'Past Results'!$A$3:$J$8,9,0)+VLOOKUP($E27,'Past Results'!$A$3:$J$8,10,0)))</f>
        <v/>
      </c>
      <c r="J27" s="77" t="str">
        <f t="shared" si="2"/>
        <v/>
      </c>
      <c r="K27" s="77" t="str">
        <f t="shared" si="3"/>
        <v/>
      </c>
      <c r="L27" s="116"/>
      <c r="M27" s="116"/>
      <c r="N27" s="116"/>
      <c r="O27" s="116"/>
      <c r="P27" s="116"/>
      <c r="Q27" s="166">
        <f t="shared" si="4"/>
        <v>91.275000000000006</v>
      </c>
      <c r="R27" s="166">
        <f t="shared" si="5"/>
        <v>72.875</v>
      </c>
      <c r="S27" s="166" t="str">
        <f t="shared" si="8"/>
        <v/>
      </c>
      <c r="T27" s="166" t="str">
        <f t="shared" si="9"/>
        <v/>
      </c>
      <c r="U27" s="28" t="str">
        <f t="shared" si="10"/>
        <v/>
      </c>
      <c r="W27" s="57" t="str">
        <f>IF(ISBLANK($C27),"",'Past Results'!$N$12-$S27)</f>
        <v/>
      </c>
      <c r="X27" s="35">
        <f t="shared" si="11"/>
        <v>23</v>
      </c>
      <c r="Y27" s="61">
        <f>IF(ISBLANK($C27),$O$10/'Past Results'!$D$17,$W27/'Past Results'!$D$17)</f>
        <v>0.17425000000000002</v>
      </c>
      <c r="Z27">
        <f t="shared" si="12"/>
        <v>42.875</v>
      </c>
      <c r="AC27" s="28" t="str">
        <f t="shared" si="6"/>
        <v/>
      </c>
      <c r="AD27" s="28" t="str">
        <f t="shared" ref="AD27:AM27" si="35">IF(AND($Y27&gt;=AC$3,$Y27&lt;AD$3),1,"")</f>
        <v/>
      </c>
      <c r="AE27" s="28" t="str">
        <f t="shared" si="35"/>
        <v/>
      </c>
      <c r="AF27" s="28">
        <f t="shared" si="35"/>
        <v>1</v>
      </c>
      <c r="AG27" s="28" t="str">
        <f t="shared" si="35"/>
        <v/>
      </c>
      <c r="AH27" s="28" t="str">
        <f t="shared" si="35"/>
        <v/>
      </c>
      <c r="AI27" s="28" t="str">
        <f t="shared" si="35"/>
        <v/>
      </c>
      <c r="AJ27" s="28" t="str">
        <f t="shared" si="35"/>
        <v/>
      </c>
      <c r="AK27" s="28" t="str">
        <f t="shared" si="35"/>
        <v/>
      </c>
      <c r="AL27" s="28" t="str">
        <f t="shared" si="35"/>
        <v/>
      </c>
      <c r="AM27" s="28" t="str">
        <f t="shared" si="35"/>
        <v/>
      </c>
      <c r="AO27" s="35"/>
      <c r="BH27" s="34"/>
    </row>
    <row r="28" spans="1:60" ht="23.25" x14ac:dyDescent="0.35">
      <c r="A28" s="117"/>
      <c r="B28" s="122">
        <f t="shared" si="15"/>
        <v>24</v>
      </c>
      <c r="C28" s="136"/>
      <c r="D28" s="136"/>
      <c r="E28" s="136"/>
      <c r="F28" s="69"/>
      <c r="G28" s="78" t="str">
        <f>IF(ISBLANK($C28),"",IF( ISBLANK($E28),"",VLOOKUP($C28,'Past Results'!$A$3:$J$8,2,0)+VLOOKUP($D28,'Past Results'!$A$3:$J$8,3,0)+VLOOKUP($E28,'Past Results'!$A$3:$J$8,4,0)+$F28))</f>
        <v/>
      </c>
      <c r="H28" s="78" t="str">
        <f>IF(ISBLANK($C28),"",IF( ISBLANK($E28),"",VLOOKUP($C28,'Past Results'!$A$3:$J$8,5,0)+VLOOKUP($D28,'Past Results'!$A$3:$J$8,6,0)+VLOOKUP($E28,'Past Results'!$A$3:$J$8,7,0)-$F28))</f>
        <v/>
      </c>
      <c r="I28" s="78" t="str">
        <f>IF(ISBLANK($C28),"",IF( ISBLANK($E28),"",VLOOKUP($C28,'Past Results'!$A$3:$J$8,8,0)+VLOOKUP($D28,'Past Results'!$A$3:$J$8,9,0)+VLOOKUP($E28,'Past Results'!$A$3:$J$8,10,0)))</f>
        <v/>
      </c>
      <c r="J28" s="78" t="str">
        <f t="shared" si="2"/>
        <v/>
      </c>
      <c r="K28" s="78" t="str">
        <f t="shared" si="3"/>
        <v/>
      </c>
      <c r="L28" s="116"/>
      <c r="M28" s="116"/>
      <c r="N28" s="116"/>
      <c r="O28" s="116"/>
      <c r="P28" s="116"/>
      <c r="Q28" s="166">
        <f t="shared" si="4"/>
        <v>91.275000000000006</v>
      </c>
      <c r="R28" s="166">
        <f t="shared" si="5"/>
        <v>72.875</v>
      </c>
      <c r="S28" s="166" t="str">
        <f t="shared" si="8"/>
        <v/>
      </c>
      <c r="T28" s="166" t="str">
        <f t="shared" si="9"/>
        <v/>
      </c>
      <c r="U28" s="28" t="str">
        <f t="shared" si="10"/>
        <v/>
      </c>
      <c r="W28" s="57" t="str">
        <f>IF(ISBLANK($C28),"",'Past Results'!$N$12-$S28)</f>
        <v/>
      </c>
      <c r="X28" s="35">
        <f t="shared" si="11"/>
        <v>24</v>
      </c>
      <c r="Y28" s="61">
        <f>IF(ISBLANK($C28),$O$10/'Past Results'!$D$17,$W28/'Past Results'!$D$17)</f>
        <v>0.17425000000000002</v>
      </c>
      <c r="Z28">
        <f t="shared" si="12"/>
        <v>42.875</v>
      </c>
      <c r="AC28" s="28" t="str">
        <f t="shared" si="6"/>
        <v/>
      </c>
      <c r="AD28" s="28" t="str">
        <f t="shared" ref="AD28:AM28" si="36">IF(AND($Y28&gt;=AC$3,$Y28&lt;AD$3),1,"")</f>
        <v/>
      </c>
      <c r="AE28" s="28" t="str">
        <f t="shared" si="36"/>
        <v/>
      </c>
      <c r="AF28" s="28">
        <f t="shared" si="36"/>
        <v>1</v>
      </c>
      <c r="AG28" s="28" t="str">
        <f t="shared" si="36"/>
        <v/>
      </c>
      <c r="AH28" s="28" t="str">
        <f t="shared" si="36"/>
        <v/>
      </c>
      <c r="AI28" s="28" t="str">
        <f t="shared" si="36"/>
        <v/>
      </c>
      <c r="AJ28" s="28" t="str">
        <f t="shared" si="36"/>
        <v/>
      </c>
      <c r="AK28" s="28" t="str">
        <f t="shared" si="36"/>
        <v/>
      </c>
      <c r="AL28" s="28" t="str">
        <f t="shared" si="36"/>
        <v/>
      </c>
      <c r="AM28" s="28" t="str">
        <f t="shared" si="36"/>
        <v/>
      </c>
      <c r="AO28" s="35"/>
      <c r="BH28" s="34"/>
    </row>
    <row r="29" spans="1:60" ht="23.25" x14ac:dyDescent="0.35">
      <c r="A29" s="117"/>
      <c r="B29" s="123">
        <f t="shared" si="15"/>
        <v>25</v>
      </c>
      <c r="C29" s="135"/>
      <c r="D29" s="135"/>
      <c r="E29" s="135"/>
      <c r="F29" s="51"/>
      <c r="G29" s="77" t="str">
        <f>IF(ISBLANK($C29),"",IF( ISBLANK($E29),"",VLOOKUP($C29,'Past Results'!$A$3:$J$8,2,0)+VLOOKUP($D29,'Past Results'!$A$3:$J$8,3,0)+VLOOKUP($E29,'Past Results'!$A$3:$J$8,4,0)+$F29))</f>
        <v/>
      </c>
      <c r="H29" s="77" t="str">
        <f>IF(ISBLANK($C29),"",IF( ISBLANK($E29),"",VLOOKUP($C29,'Past Results'!$A$3:$J$8,5,0)+VLOOKUP($D29,'Past Results'!$A$3:$J$8,6,0)+VLOOKUP($E29,'Past Results'!$A$3:$J$8,7,0)-$F29))</f>
        <v/>
      </c>
      <c r="I29" s="77" t="str">
        <f>IF(ISBLANK($C29),"",IF( ISBLANK($E29),"",VLOOKUP($C29,'Past Results'!$A$3:$J$8,8,0)+VLOOKUP($D29,'Past Results'!$A$3:$J$8,9,0)+VLOOKUP($E29,'Past Results'!$A$3:$J$8,10,0)))</f>
        <v/>
      </c>
      <c r="J29" s="77" t="str">
        <f t="shared" si="2"/>
        <v/>
      </c>
      <c r="K29" s="77" t="str">
        <f t="shared" si="3"/>
        <v/>
      </c>
      <c r="L29" s="116"/>
      <c r="M29" s="116"/>
      <c r="N29" s="116"/>
      <c r="O29" s="116"/>
      <c r="P29" s="116"/>
      <c r="Q29" s="166">
        <f t="shared" si="4"/>
        <v>91.275000000000006</v>
      </c>
      <c r="R29" s="166">
        <f t="shared" si="5"/>
        <v>72.875</v>
      </c>
      <c r="S29" s="166" t="str">
        <f t="shared" si="8"/>
        <v/>
      </c>
      <c r="T29" s="166" t="str">
        <f t="shared" si="9"/>
        <v/>
      </c>
      <c r="U29" s="28" t="str">
        <f t="shared" si="10"/>
        <v/>
      </c>
      <c r="W29" s="57" t="str">
        <f>IF(ISBLANK($C29),"",'Past Results'!$N$12-$S29)</f>
        <v/>
      </c>
      <c r="X29" s="35">
        <f t="shared" si="11"/>
        <v>25</v>
      </c>
      <c r="Y29" s="61">
        <f>IF(ISBLANK($C29),$O$10/'Past Results'!$D$17,$W29/'Past Results'!$D$17)</f>
        <v>0.17425000000000002</v>
      </c>
      <c r="Z29">
        <f t="shared" si="12"/>
        <v>42.875</v>
      </c>
      <c r="AC29" s="28" t="str">
        <f t="shared" si="6"/>
        <v/>
      </c>
      <c r="AD29" s="28" t="str">
        <f t="shared" ref="AD29:AM29" si="37">IF(AND($Y29&gt;=AC$3,$Y29&lt;AD$3),1,"")</f>
        <v/>
      </c>
      <c r="AE29" s="28" t="str">
        <f t="shared" si="37"/>
        <v/>
      </c>
      <c r="AF29" s="28">
        <f t="shared" si="37"/>
        <v>1</v>
      </c>
      <c r="AG29" s="28" t="str">
        <f t="shared" si="37"/>
        <v/>
      </c>
      <c r="AH29" s="28" t="str">
        <f t="shared" si="37"/>
        <v/>
      </c>
      <c r="AI29" s="28" t="str">
        <f t="shared" si="37"/>
        <v/>
      </c>
      <c r="AJ29" s="28" t="str">
        <f t="shared" si="37"/>
        <v/>
      </c>
      <c r="AK29" s="28" t="str">
        <f t="shared" si="37"/>
        <v/>
      </c>
      <c r="AL29" s="28" t="str">
        <f t="shared" si="37"/>
        <v/>
      </c>
      <c r="AM29" s="28" t="str">
        <f t="shared" si="37"/>
        <v/>
      </c>
      <c r="AO29" s="35"/>
    </row>
    <row r="30" spans="1:60" ht="23.25" x14ac:dyDescent="0.35">
      <c r="A30" s="117"/>
      <c r="B30" s="122">
        <f t="shared" si="15"/>
        <v>26</v>
      </c>
      <c r="C30" s="136"/>
      <c r="D30" s="136"/>
      <c r="E30" s="136"/>
      <c r="F30" s="69"/>
      <c r="G30" s="78" t="str">
        <f>IF(ISBLANK($C30),"",IF( ISBLANK($E30),"",VLOOKUP($C30,'Past Results'!$A$3:$J$8,2,0)+VLOOKUP($D30,'Past Results'!$A$3:$J$8,3,0)+VLOOKUP($E30,'Past Results'!$A$3:$J$8,4,0)+$F30))</f>
        <v/>
      </c>
      <c r="H30" s="78" t="str">
        <f>IF(ISBLANK($C30),"",IF( ISBLANK($E30),"",VLOOKUP($C30,'Past Results'!$A$3:$J$8,5,0)+VLOOKUP($D30,'Past Results'!$A$3:$J$8,6,0)+VLOOKUP($E30,'Past Results'!$A$3:$J$8,7,0)-$F30))</f>
        <v/>
      </c>
      <c r="I30" s="78" t="str">
        <f>IF(ISBLANK($C30),"",IF( ISBLANK($E30),"",VLOOKUP($C30,'Past Results'!$A$3:$J$8,8,0)+VLOOKUP($D30,'Past Results'!$A$3:$J$8,9,0)+VLOOKUP($E30,'Past Results'!$A$3:$J$8,10,0)))</f>
        <v/>
      </c>
      <c r="J30" s="78" t="str">
        <f t="shared" si="2"/>
        <v/>
      </c>
      <c r="K30" s="78" t="str">
        <f t="shared" si="3"/>
        <v/>
      </c>
      <c r="L30" s="116"/>
      <c r="M30" s="116"/>
      <c r="N30" s="116"/>
      <c r="O30" s="116"/>
      <c r="P30" s="116"/>
      <c r="Q30" s="166">
        <f t="shared" si="4"/>
        <v>91.275000000000006</v>
      </c>
      <c r="R30" s="166">
        <f t="shared" si="5"/>
        <v>72.875</v>
      </c>
      <c r="S30" s="166" t="str">
        <f t="shared" si="8"/>
        <v/>
      </c>
      <c r="T30" s="166" t="str">
        <f t="shared" si="9"/>
        <v/>
      </c>
      <c r="U30" s="28" t="str">
        <f t="shared" si="10"/>
        <v/>
      </c>
      <c r="W30" s="57" t="str">
        <f>IF(ISBLANK($C30),"",'Past Results'!$N$12-$S30)</f>
        <v/>
      </c>
      <c r="X30" s="35">
        <f t="shared" si="11"/>
        <v>26</v>
      </c>
      <c r="Y30" s="61">
        <f>IF(ISBLANK($C30),$O$10/'Past Results'!$D$17,$W30/'Past Results'!$D$17)</f>
        <v>0.17425000000000002</v>
      </c>
      <c r="Z30">
        <f t="shared" si="12"/>
        <v>42.875</v>
      </c>
      <c r="AC30" s="28" t="str">
        <f t="shared" si="6"/>
        <v/>
      </c>
      <c r="AD30" s="28" t="str">
        <f t="shared" ref="AD30:AM30" si="38">IF(AND($Y30&gt;=AC$3,$Y30&lt;AD$3),1,"")</f>
        <v/>
      </c>
      <c r="AE30" s="28" t="str">
        <f t="shared" si="38"/>
        <v/>
      </c>
      <c r="AF30" s="28">
        <f t="shared" si="38"/>
        <v>1</v>
      </c>
      <c r="AG30" s="28" t="str">
        <f t="shared" si="38"/>
        <v/>
      </c>
      <c r="AH30" s="28" t="str">
        <f t="shared" si="38"/>
        <v/>
      </c>
      <c r="AI30" s="28" t="str">
        <f t="shared" si="38"/>
        <v/>
      </c>
      <c r="AJ30" s="28" t="str">
        <f t="shared" si="38"/>
        <v/>
      </c>
      <c r="AK30" s="28" t="str">
        <f t="shared" si="38"/>
        <v/>
      </c>
      <c r="AL30" s="28" t="str">
        <f t="shared" si="38"/>
        <v/>
      </c>
      <c r="AM30" s="28" t="str">
        <f t="shared" si="38"/>
        <v/>
      </c>
      <c r="AO30" s="35"/>
    </row>
    <row r="31" spans="1:60" ht="23.25" x14ac:dyDescent="0.35">
      <c r="A31" s="117"/>
      <c r="B31" s="123">
        <f t="shared" si="15"/>
        <v>27</v>
      </c>
      <c r="C31" s="135"/>
      <c r="D31" s="135"/>
      <c r="E31" s="135"/>
      <c r="F31" s="51"/>
      <c r="G31" s="77" t="str">
        <f>IF(ISBLANK($C31),"",IF( ISBLANK($E31),"",VLOOKUP($C31,'Past Results'!$A$3:$J$8,2,0)+VLOOKUP($D31,'Past Results'!$A$3:$J$8,3,0)+VLOOKUP($E31,'Past Results'!$A$3:$J$8,4,0)+$F31))</f>
        <v/>
      </c>
      <c r="H31" s="77" t="str">
        <f>IF(ISBLANK($C31),"",IF( ISBLANK($E31),"",VLOOKUP($C31,'Past Results'!$A$3:$J$8,5,0)+VLOOKUP($D31,'Past Results'!$A$3:$J$8,6,0)+VLOOKUP($E31,'Past Results'!$A$3:$J$8,7,0)-$F31))</f>
        <v/>
      </c>
      <c r="I31" s="77" t="str">
        <f>IF(ISBLANK($C31),"",IF( ISBLANK($E31),"",VLOOKUP($C31,'Past Results'!$A$3:$J$8,8,0)+VLOOKUP($D31,'Past Results'!$A$3:$J$8,9,0)+VLOOKUP($E31,'Past Results'!$A$3:$J$8,10,0)))</f>
        <v/>
      </c>
      <c r="J31" s="77" t="str">
        <f t="shared" si="2"/>
        <v/>
      </c>
      <c r="K31" s="77" t="str">
        <f t="shared" si="3"/>
        <v/>
      </c>
      <c r="L31" s="116"/>
      <c r="M31" s="116"/>
      <c r="N31" s="116"/>
      <c r="O31" s="116"/>
      <c r="P31" s="116"/>
      <c r="Q31" s="166">
        <f t="shared" si="4"/>
        <v>91.275000000000006</v>
      </c>
      <c r="R31" s="166">
        <f t="shared" si="5"/>
        <v>72.875</v>
      </c>
      <c r="S31" s="166" t="str">
        <f t="shared" si="8"/>
        <v/>
      </c>
      <c r="T31" s="166" t="str">
        <f t="shared" si="9"/>
        <v/>
      </c>
      <c r="U31" s="28" t="str">
        <f t="shared" si="10"/>
        <v/>
      </c>
      <c r="W31" s="57" t="str">
        <f>IF(ISBLANK($C31),"",'Past Results'!$N$12-$S31)</f>
        <v/>
      </c>
      <c r="X31" s="35">
        <f t="shared" si="11"/>
        <v>27</v>
      </c>
      <c r="Y31" s="61">
        <f>IF(ISBLANK($C31),$O$10/'Past Results'!$D$17,$W31/'Past Results'!$D$17)</f>
        <v>0.17425000000000002</v>
      </c>
      <c r="Z31">
        <f t="shared" si="12"/>
        <v>42.875</v>
      </c>
      <c r="AC31" s="28" t="str">
        <f t="shared" si="6"/>
        <v/>
      </c>
      <c r="AD31" s="28" t="str">
        <f t="shared" ref="AD31:AM31" si="39">IF(AND($Y31&gt;=AC$3,$Y31&lt;AD$3),1,"")</f>
        <v/>
      </c>
      <c r="AE31" s="28" t="str">
        <f t="shared" si="39"/>
        <v/>
      </c>
      <c r="AF31" s="28">
        <f t="shared" si="39"/>
        <v>1</v>
      </c>
      <c r="AG31" s="28" t="str">
        <f t="shared" si="39"/>
        <v/>
      </c>
      <c r="AH31" s="28" t="str">
        <f t="shared" si="39"/>
        <v/>
      </c>
      <c r="AI31" s="28" t="str">
        <f t="shared" si="39"/>
        <v/>
      </c>
      <c r="AJ31" s="28" t="str">
        <f t="shared" si="39"/>
        <v/>
      </c>
      <c r="AK31" s="28" t="str">
        <f t="shared" si="39"/>
        <v/>
      </c>
      <c r="AL31" s="28" t="str">
        <f t="shared" si="39"/>
        <v/>
      </c>
      <c r="AM31" s="28" t="str">
        <f t="shared" si="39"/>
        <v/>
      </c>
      <c r="AO31" s="35"/>
    </row>
    <row r="32" spans="1:60" ht="23.25" x14ac:dyDescent="0.35">
      <c r="A32" s="117"/>
      <c r="B32" s="122">
        <f t="shared" si="15"/>
        <v>28</v>
      </c>
      <c r="C32" s="136"/>
      <c r="D32" s="136"/>
      <c r="E32" s="136"/>
      <c r="F32" s="69"/>
      <c r="G32" s="78" t="str">
        <f>IF(ISBLANK($C32),"",IF( ISBLANK($E32),"",VLOOKUP($C32,'Past Results'!$A$3:$J$8,2,0)+VLOOKUP($D32,'Past Results'!$A$3:$J$8,3,0)+VLOOKUP($E32,'Past Results'!$A$3:$J$8,4,0)+$F32))</f>
        <v/>
      </c>
      <c r="H32" s="78" t="str">
        <f>IF(ISBLANK($C32),"",IF( ISBLANK($E32),"",VLOOKUP($C32,'Past Results'!$A$3:$J$8,5,0)+VLOOKUP($D32,'Past Results'!$A$3:$J$8,6,0)+VLOOKUP($E32,'Past Results'!$A$3:$J$8,7,0)-$F32))</f>
        <v/>
      </c>
      <c r="I32" s="78" t="str">
        <f>IF(ISBLANK($C32),"",IF( ISBLANK($E32),"",VLOOKUP($C32,'Past Results'!$A$3:$J$8,8,0)+VLOOKUP($D32,'Past Results'!$A$3:$J$8,9,0)+VLOOKUP($E32,'Past Results'!$A$3:$J$8,10,0)))</f>
        <v/>
      </c>
      <c r="J32" s="78" t="str">
        <f t="shared" si="2"/>
        <v/>
      </c>
      <c r="K32" s="78" t="str">
        <f t="shared" si="3"/>
        <v/>
      </c>
      <c r="L32" s="116"/>
      <c r="M32" s="116"/>
      <c r="N32" s="116"/>
      <c r="O32" s="116"/>
      <c r="P32" s="116"/>
      <c r="Q32" s="166">
        <f t="shared" si="4"/>
        <v>91.275000000000006</v>
      </c>
      <c r="R32" s="166">
        <f t="shared" si="5"/>
        <v>72.875</v>
      </c>
      <c r="S32" s="166" t="str">
        <f t="shared" si="8"/>
        <v/>
      </c>
      <c r="T32" s="166" t="str">
        <f t="shared" si="9"/>
        <v/>
      </c>
      <c r="U32" s="28" t="str">
        <f t="shared" si="10"/>
        <v/>
      </c>
      <c r="W32" s="57" t="str">
        <f>IF(ISBLANK($C32),"",'Past Results'!$N$12-$S32)</f>
        <v/>
      </c>
      <c r="X32" s="35">
        <f t="shared" si="11"/>
        <v>28</v>
      </c>
      <c r="Y32" s="61">
        <f>IF(ISBLANK($C32),$O$10/'Past Results'!$D$17,$W32/'Past Results'!$D$17)</f>
        <v>0.17425000000000002</v>
      </c>
      <c r="Z32">
        <f t="shared" si="12"/>
        <v>42.875</v>
      </c>
      <c r="AC32" s="28" t="str">
        <f t="shared" si="6"/>
        <v/>
      </c>
      <c r="AD32" s="28" t="str">
        <f t="shared" ref="AD32:AM32" si="40">IF(AND($Y32&gt;=AC$3,$Y32&lt;AD$3),1,"")</f>
        <v/>
      </c>
      <c r="AE32" s="28" t="str">
        <f t="shared" si="40"/>
        <v/>
      </c>
      <c r="AF32" s="28">
        <f t="shared" si="40"/>
        <v>1</v>
      </c>
      <c r="AG32" s="28" t="str">
        <f t="shared" si="40"/>
        <v/>
      </c>
      <c r="AH32" s="28" t="str">
        <f t="shared" si="40"/>
        <v/>
      </c>
      <c r="AI32" s="28" t="str">
        <f t="shared" si="40"/>
        <v/>
      </c>
      <c r="AJ32" s="28" t="str">
        <f t="shared" si="40"/>
        <v/>
      </c>
      <c r="AK32" s="28" t="str">
        <f t="shared" si="40"/>
        <v/>
      </c>
      <c r="AL32" s="28" t="str">
        <f t="shared" si="40"/>
        <v/>
      </c>
      <c r="AM32" s="28" t="str">
        <f t="shared" si="40"/>
        <v/>
      </c>
      <c r="AO32" s="35"/>
    </row>
    <row r="33" spans="1:41" ht="23.25" x14ac:dyDescent="0.35">
      <c r="A33" s="117"/>
      <c r="B33" s="123">
        <f t="shared" si="15"/>
        <v>29</v>
      </c>
      <c r="C33" s="135"/>
      <c r="D33" s="135"/>
      <c r="E33" s="135"/>
      <c r="F33" s="51"/>
      <c r="G33" s="77" t="str">
        <f>IF(ISBLANK($C33),"",IF( ISBLANK($E33),"",VLOOKUP($C33,'Past Results'!$A$3:$J$8,2,0)+VLOOKUP($D33,'Past Results'!$A$3:$J$8,3,0)+VLOOKUP($E33,'Past Results'!$A$3:$J$8,4,0)+$F33))</f>
        <v/>
      </c>
      <c r="H33" s="77" t="str">
        <f>IF(ISBLANK($C33),"",IF( ISBLANK($E33),"",VLOOKUP($C33,'Past Results'!$A$3:$J$8,5,0)+VLOOKUP($D33,'Past Results'!$A$3:$J$8,6,0)+VLOOKUP($E33,'Past Results'!$A$3:$J$8,7,0)-$F33))</f>
        <v/>
      </c>
      <c r="I33" s="77" t="str">
        <f>IF(ISBLANK($C33),"",IF( ISBLANK($E33),"",VLOOKUP($C33,'Past Results'!$A$3:$J$8,8,0)+VLOOKUP($D33,'Past Results'!$A$3:$J$8,9,0)+VLOOKUP($E33,'Past Results'!$A$3:$J$8,10,0)))</f>
        <v/>
      </c>
      <c r="J33" s="77" t="str">
        <f t="shared" si="2"/>
        <v/>
      </c>
      <c r="K33" s="77" t="str">
        <f t="shared" si="3"/>
        <v/>
      </c>
      <c r="L33" s="116"/>
      <c r="M33" s="116"/>
      <c r="N33" s="116"/>
      <c r="O33" s="116"/>
      <c r="P33" s="116"/>
      <c r="Q33" s="166">
        <f t="shared" si="4"/>
        <v>91.275000000000006</v>
      </c>
      <c r="R33" s="166">
        <f t="shared" si="5"/>
        <v>72.875</v>
      </c>
      <c r="S33" s="166" t="str">
        <f t="shared" si="8"/>
        <v/>
      </c>
      <c r="T33" s="166" t="str">
        <f t="shared" si="9"/>
        <v/>
      </c>
      <c r="U33" s="28" t="str">
        <f t="shared" si="10"/>
        <v/>
      </c>
      <c r="W33" s="57" t="str">
        <f>IF(ISBLANK($C33),"",'Past Results'!$N$12-$S33)</f>
        <v/>
      </c>
      <c r="X33" s="35">
        <f t="shared" si="11"/>
        <v>29</v>
      </c>
      <c r="Y33" s="61">
        <f>IF(ISBLANK($C33),$O$10/'Past Results'!$D$17,$W33/'Past Results'!$D$17)</f>
        <v>0.17425000000000002</v>
      </c>
      <c r="Z33">
        <f t="shared" si="12"/>
        <v>42.875</v>
      </c>
      <c r="AC33" s="28" t="str">
        <f t="shared" si="6"/>
        <v/>
      </c>
      <c r="AD33" s="28" t="str">
        <f t="shared" ref="AD33:AM33" si="41">IF(AND($Y33&gt;=AC$3,$Y33&lt;AD$3),1,"")</f>
        <v/>
      </c>
      <c r="AE33" s="28" t="str">
        <f t="shared" si="41"/>
        <v/>
      </c>
      <c r="AF33" s="28">
        <f t="shared" si="41"/>
        <v>1</v>
      </c>
      <c r="AG33" s="28" t="str">
        <f t="shared" si="41"/>
        <v/>
      </c>
      <c r="AH33" s="28" t="str">
        <f t="shared" si="41"/>
        <v/>
      </c>
      <c r="AI33" s="28" t="str">
        <f t="shared" si="41"/>
        <v/>
      </c>
      <c r="AJ33" s="28" t="str">
        <f t="shared" si="41"/>
        <v/>
      </c>
      <c r="AK33" s="28" t="str">
        <f t="shared" si="41"/>
        <v/>
      </c>
      <c r="AL33" s="28" t="str">
        <f t="shared" si="41"/>
        <v/>
      </c>
      <c r="AM33" s="28" t="str">
        <f t="shared" si="41"/>
        <v/>
      </c>
      <c r="AO33" s="35"/>
    </row>
    <row r="34" spans="1:41" ht="23.25" x14ac:dyDescent="0.35">
      <c r="A34" s="117"/>
      <c r="B34" s="122">
        <f t="shared" si="15"/>
        <v>30</v>
      </c>
      <c r="C34" s="136"/>
      <c r="D34" s="136"/>
      <c r="E34" s="136"/>
      <c r="F34" s="69"/>
      <c r="G34" s="78" t="str">
        <f>IF(ISBLANK($C34),"",IF( ISBLANK($E34),"",VLOOKUP($C34,'Past Results'!$A$3:$J$8,2,0)+VLOOKUP($D34,'Past Results'!$A$3:$J$8,3,0)+VLOOKUP($E34,'Past Results'!$A$3:$J$8,4,0)+$F34))</f>
        <v/>
      </c>
      <c r="H34" s="78" t="str">
        <f>IF(ISBLANK($C34),"",IF( ISBLANK($E34),"",VLOOKUP($C34,'Past Results'!$A$3:$J$8,5,0)+VLOOKUP($D34,'Past Results'!$A$3:$J$8,6,0)+VLOOKUP($E34,'Past Results'!$A$3:$J$8,7,0)-$F34))</f>
        <v/>
      </c>
      <c r="I34" s="78" t="str">
        <f>IF(ISBLANK($C34),"",IF( ISBLANK($E34),"",VLOOKUP($C34,'Past Results'!$A$3:$J$8,8,0)+VLOOKUP($D34,'Past Results'!$A$3:$J$8,9,0)+VLOOKUP($E34,'Past Results'!$A$3:$J$8,10,0)))</f>
        <v/>
      </c>
      <c r="J34" s="78" t="str">
        <f t="shared" si="2"/>
        <v/>
      </c>
      <c r="K34" s="78" t="str">
        <f t="shared" si="3"/>
        <v/>
      </c>
      <c r="L34" s="116"/>
      <c r="M34" s="116"/>
      <c r="N34" s="116"/>
      <c r="O34" s="116"/>
      <c r="P34" s="116"/>
      <c r="Q34" s="166">
        <f t="shared" si="4"/>
        <v>91.275000000000006</v>
      </c>
      <c r="R34" s="166">
        <f t="shared" si="5"/>
        <v>72.875</v>
      </c>
      <c r="S34" s="166" t="str">
        <f t="shared" si="8"/>
        <v/>
      </c>
      <c r="T34" s="166" t="str">
        <f t="shared" si="9"/>
        <v/>
      </c>
      <c r="U34" s="28" t="str">
        <f t="shared" si="10"/>
        <v/>
      </c>
      <c r="W34" s="57" t="str">
        <f>IF(ISBLANK($C34),"",'Past Results'!$N$12-$S34)</f>
        <v/>
      </c>
      <c r="X34" s="35">
        <f t="shared" si="11"/>
        <v>30</v>
      </c>
      <c r="Y34" s="61">
        <f>IF(ISBLANK($C34),$O$10/'Past Results'!$D$17,$W34/'Past Results'!$D$17)</f>
        <v>0.17425000000000002</v>
      </c>
      <c r="Z34">
        <f t="shared" si="12"/>
        <v>42.875</v>
      </c>
      <c r="AC34" s="28" t="str">
        <f t="shared" si="6"/>
        <v/>
      </c>
      <c r="AD34" s="28" t="str">
        <f t="shared" ref="AD34:AM34" si="42">IF(AND($Y34&gt;=AC$3,$Y34&lt;AD$3),1,"")</f>
        <v/>
      </c>
      <c r="AE34" s="28" t="str">
        <f t="shared" si="42"/>
        <v/>
      </c>
      <c r="AF34" s="28">
        <f t="shared" si="42"/>
        <v>1</v>
      </c>
      <c r="AG34" s="28" t="str">
        <f t="shared" si="42"/>
        <v/>
      </c>
      <c r="AH34" s="28" t="str">
        <f t="shared" si="42"/>
        <v/>
      </c>
      <c r="AI34" s="28" t="str">
        <f t="shared" si="42"/>
        <v/>
      </c>
      <c r="AJ34" s="28" t="str">
        <f t="shared" si="42"/>
        <v/>
      </c>
      <c r="AK34" s="28" t="str">
        <f t="shared" si="42"/>
        <v/>
      </c>
      <c r="AL34" s="28" t="str">
        <f t="shared" si="42"/>
        <v/>
      </c>
      <c r="AM34" s="28" t="str">
        <f t="shared" si="42"/>
        <v/>
      </c>
      <c r="AO34" s="35"/>
    </row>
    <row r="35" spans="1:41" ht="23.25" x14ac:dyDescent="0.35">
      <c r="A35" s="117"/>
      <c r="B35" s="123">
        <f t="shared" si="15"/>
        <v>31</v>
      </c>
      <c r="C35" s="135"/>
      <c r="D35" s="135"/>
      <c r="E35" s="135"/>
      <c r="F35" s="51"/>
      <c r="G35" s="77" t="str">
        <f>IF(ISBLANK($C35),"",IF( ISBLANK($E35),"",VLOOKUP($C35,'Past Results'!$A$3:$J$8,2,0)+VLOOKUP($D35,'Past Results'!$A$3:$J$8,3,0)+VLOOKUP($E35,'Past Results'!$A$3:$J$8,4,0)+$F35))</f>
        <v/>
      </c>
      <c r="H35" s="77" t="str">
        <f>IF(ISBLANK($C35),"",IF( ISBLANK($E35),"",VLOOKUP($C35,'Past Results'!$A$3:$J$8,5,0)+VLOOKUP($D35,'Past Results'!$A$3:$J$8,6,0)+VLOOKUP($E35,'Past Results'!$A$3:$J$8,7,0)-$F35))</f>
        <v/>
      </c>
      <c r="I35" s="77" t="str">
        <f>IF(ISBLANK($C35),"",IF( ISBLANK($E35),"",VLOOKUP($C35,'Past Results'!$A$3:$J$8,8,0)+VLOOKUP($D35,'Past Results'!$A$3:$J$8,9,0)+VLOOKUP($E35,'Past Results'!$A$3:$J$8,10,0)))</f>
        <v/>
      </c>
      <c r="J35" s="77" t="str">
        <f t="shared" si="2"/>
        <v/>
      </c>
      <c r="K35" s="77" t="str">
        <f t="shared" si="3"/>
        <v/>
      </c>
      <c r="L35" s="116"/>
      <c r="M35" s="116"/>
      <c r="N35" s="116"/>
      <c r="O35" s="116"/>
      <c r="P35" s="116"/>
      <c r="Q35" s="166">
        <f t="shared" si="4"/>
        <v>91.275000000000006</v>
      </c>
      <c r="R35" s="166">
        <f t="shared" si="5"/>
        <v>72.875</v>
      </c>
      <c r="S35" s="166" t="str">
        <f t="shared" si="8"/>
        <v/>
      </c>
      <c r="T35" s="166" t="str">
        <f t="shared" si="9"/>
        <v/>
      </c>
      <c r="U35" s="28" t="str">
        <f t="shared" si="10"/>
        <v/>
      </c>
      <c r="W35" s="57" t="str">
        <f>IF(ISBLANK($C35),"",'Past Results'!$N$12-$S35)</f>
        <v/>
      </c>
      <c r="X35" s="35">
        <f t="shared" si="11"/>
        <v>31</v>
      </c>
      <c r="Y35" s="61">
        <f>IF(ISBLANK($C35),$O$10/'Past Results'!$D$17,$W35/'Past Results'!$D$17)</f>
        <v>0.17425000000000002</v>
      </c>
      <c r="Z35">
        <f t="shared" si="12"/>
        <v>42.875</v>
      </c>
      <c r="AC35" s="28" t="str">
        <f t="shared" si="6"/>
        <v/>
      </c>
      <c r="AD35" s="28" t="str">
        <f t="shared" ref="AD35:AM35" si="43">IF(AND($Y35&gt;=AC$3,$Y35&lt;AD$3),1,"")</f>
        <v/>
      </c>
      <c r="AE35" s="28" t="str">
        <f t="shared" si="43"/>
        <v/>
      </c>
      <c r="AF35" s="28">
        <f t="shared" si="43"/>
        <v>1</v>
      </c>
      <c r="AG35" s="28" t="str">
        <f t="shared" si="43"/>
        <v/>
      </c>
      <c r="AH35" s="28" t="str">
        <f t="shared" si="43"/>
        <v/>
      </c>
      <c r="AI35" s="28" t="str">
        <f t="shared" si="43"/>
        <v/>
      </c>
      <c r="AJ35" s="28" t="str">
        <f t="shared" si="43"/>
        <v/>
      </c>
      <c r="AK35" s="28" t="str">
        <f t="shared" si="43"/>
        <v/>
      </c>
      <c r="AL35" s="28" t="str">
        <f t="shared" si="43"/>
        <v/>
      </c>
      <c r="AM35" s="28" t="str">
        <f t="shared" si="43"/>
        <v/>
      </c>
      <c r="AO35" s="35"/>
    </row>
    <row r="36" spans="1:41" ht="23.25" x14ac:dyDescent="0.35">
      <c r="A36" s="117"/>
      <c r="B36" s="122">
        <f t="shared" si="15"/>
        <v>32</v>
      </c>
      <c r="C36" s="136"/>
      <c r="D36" s="136"/>
      <c r="E36" s="136"/>
      <c r="F36" s="69"/>
      <c r="G36" s="78" t="str">
        <f>IF(ISBLANK($C36),"",IF( ISBLANK($E36),"",VLOOKUP($C36,'Past Results'!$A$3:$J$8,2,0)+VLOOKUP($D36,'Past Results'!$A$3:$J$8,3,0)+VLOOKUP($E36,'Past Results'!$A$3:$J$8,4,0)+$F36))</f>
        <v/>
      </c>
      <c r="H36" s="78" t="str">
        <f>IF(ISBLANK($C36),"",IF( ISBLANK($E36),"",VLOOKUP($C36,'Past Results'!$A$3:$J$8,5,0)+VLOOKUP($D36,'Past Results'!$A$3:$J$8,6,0)+VLOOKUP($E36,'Past Results'!$A$3:$J$8,7,0)-$F36))</f>
        <v/>
      </c>
      <c r="I36" s="78" t="str">
        <f>IF(ISBLANK($C36),"",IF( ISBLANK($E36),"",VLOOKUP($C36,'Past Results'!$A$3:$J$8,8,0)+VLOOKUP($D36,'Past Results'!$A$3:$J$8,9,0)+VLOOKUP($E36,'Past Results'!$A$3:$J$8,10,0)))</f>
        <v/>
      </c>
      <c r="J36" s="78" t="str">
        <f t="shared" si="2"/>
        <v/>
      </c>
      <c r="K36" s="78" t="str">
        <f t="shared" si="3"/>
        <v/>
      </c>
      <c r="L36" s="116"/>
      <c r="M36" s="116"/>
      <c r="N36" s="116"/>
      <c r="O36" s="116"/>
      <c r="P36" s="116"/>
      <c r="Q36" s="166">
        <f t="shared" si="4"/>
        <v>91.275000000000006</v>
      </c>
      <c r="R36" s="166">
        <f t="shared" si="5"/>
        <v>72.875</v>
      </c>
      <c r="S36" s="166" t="str">
        <f t="shared" si="8"/>
        <v/>
      </c>
      <c r="T36" s="166" t="str">
        <f t="shared" si="9"/>
        <v/>
      </c>
      <c r="U36" s="28" t="str">
        <f t="shared" si="10"/>
        <v/>
      </c>
      <c r="W36" s="57" t="str">
        <f>IF(ISBLANK($C36),"",'Past Results'!$N$12-$S36)</f>
        <v/>
      </c>
      <c r="X36" s="35">
        <f t="shared" si="11"/>
        <v>32</v>
      </c>
      <c r="Y36" s="61">
        <f>IF(ISBLANK($C36),$O$10/'Past Results'!$D$17,$W36/'Past Results'!$D$17)</f>
        <v>0.17425000000000002</v>
      </c>
      <c r="Z36">
        <f t="shared" si="12"/>
        <v>42.875</v>
      </c>
      <c r="AC36" s="28" t="str">
        <f t="shared" si="6"/>
        <v/>
      </c>
      <c r="AD36" s="28" t="str">
        <f t="shared" ref="AD36:AM36" si="44">IF(AND($Y36&gt;=AC$3,$Y36&lt;AD$3),1,"")</f>
        <v/>
      </c>
      <c r="AE36" s="28" t="str">
        <f t="shared" si="44"/>
        <v/>
      </c>
      <c r="AF36" s="28">
        <f t="shared" si="44"/>
        <v>1</v>
      </c>
      <c r="AG36" s="28" t="str">
        <f t="shared" si="44"/>
        <v/>
      </c>
      <c r="AH36" s="28" t="str">
        <f t="shared" si="44"/>
        <v/>
      </c>
      <c r="AI36" s="28" t="str">
        <f t="shared" si="44"/>
        <v/>
      </c>
      <c r="AJ36" s="28" t="str">
        <f t="shared" si="44"/>
        <v/>
      </c>
      <c r="AK36" s="28" t="str">
        <f t="shared" si="44"/>
        <v/>
      </c>
      <c r="AL36" s="28" t="str">
        <f t="shared" si="44"/>
        <v/>
      </c>
      <c r="AM36" s="28" t="str">
        <f t="shared" si="44"/>
        <v/>
      </c>
      <c r="AO36" s="35"/>
    </row>
    <row r="37" spans="1:41" ht="23.25" x14ac:dyDescent="0.35">
      <c r="A37" s="117"/>
      <c r="B37" s="123">
        <f t="shared" si="15"/>
        <v>33</v>
      </c>
      <c r="C37" s="135"/>
      <c r="D37" s="135"/>
      <c r="E37" s="135"/>
      <c r="F37" s="51"/>
      <c r="G37" s="77" t="str">
        <f>IF(ISBLANK($C37),"",IF( ISBLANK($E37),"",VLOOKUP($C37,'Past Results'!$A$3:$J$8,2,0)+VLOOKUP($D37,'Past Results'!$A$3:$J$8,3,0)+VLOOKUP($E37,'Past Results'!$A$3:$J$8,4,0)+$F37))</f>
        <v/>
      </c>
      <c r="H37" s="77" t="str">
        <f>IF(ISBLANK($C37),"",IF( ISBLANK($E37),"",VLOOKUP($C37,'Past Results'!$A$3:$J$8,5,0)+VLOOKUP($D37,'Past Results'!$A$3:$J$8,6,0)+VLOOKUP($E37,'Past Results'!$A$3:$J$8,7,0)-$F37))</f>
        <v/>
      </c>
      <c r="I37" s="77" t="str">
        <f>IF(ISBLANK($C37),"",IF( ISBLANK($E37),"",VLOOKUP($C37,'Past Results'!$A$3:$J$8,8,0)+VLOOKUP($D37,'Past Results'!$A$3:$J$8,9,0)+VLOOKUP($E37,'Past Results'!$A$3:$J$8,10,0)))</f>
        <v/>
      </c>
      <c r="J37" s="77" t="str">
        <f t="shared" ref="J37:J68" si="45">IF(ISBLANK($E37),"",$G37+$H37)</f>
        <v/>
      </c>
      <c r="K37" s="77" t="str">
        <f t="shared" ref="K37:K68" si="46">IF(ISBLANK($E37),"",$G37+$H37+$I37)</f>
        <v/>
      </c>
      <c r="L37" s="116"/>
      <c r="M37" s="116"/>
      <c r="N37" s="116"/>
      <c r="O37" s="116"/>
      <c r="P37" s="116"/>
      <c r="Q37" s="166">
        <f t="shared" ref="Q37:Q68" si="47">IF(ISBLANK(E37),Q$3,G37)</f>
        <v>91.275000000000006</v>
      </c>
      <c r="R37" s="166">
        <f t="shared" ref="R37:R68" si="48">IF(ISBLANK(E37),R$3,H37)</f>
        <v>72.875</v>
      </c>
      <c r="S37" s="166" t="str">
        <f t="shared" si="8"/>
        <v/>
      </c>
      <c r="T37" s="166" t="str">
        <f t="shared" si="9"/>
        <v/>
      </c>
      <c r="U37" s="28" t="str">
        <f t="shared" si="10"/>
        <v/>
      </c>
      <c r="W37" s="57" t="str">
        <f>IF(ISBLANK($C37),"",'Past Results'!$N$12-$S37)</f>
        <v/>
      </c>
      <c r="X37" s="35">
        <f t="shared" si="11"/>
        <v>33</v>
      </c>
      <c r="Y37" s="61">
        <f>IF(ISBLANK($C37),$O$10/'Past Results'!$D$17,$W37/'Past Results'!$D$17)</f>
        <v>0.17425000000000002</v>
      </c>
      <c r="Z37">
        <f t="shared" si="12"/>
        <v>42.875</v>
      </c>
      <c r="AC37" s="28" t="str">
        <f t="shared" ref="AC37:AC68" si="49">IF($Y37&lt;AC$3,1,"")</f>
        <v/>
      </c>
      <c r="AD37" s="28" t="str">
        <f t="shared" ref="AD37:AM37" si="50">IF(AND($Y37&gt;=AC$3,$Y37&lt;AD$3),1,"")</f>
        <v/>
      </c>
      <c r="AE37" s="28" t="str">
        <f t="shared" si="50"/>
        <v/>
      </c>
      <c r="AF37" s="28">
        <f t="shared" si="50"/>
        <v>1</v>
      </c>
      <c r="AG37" s="28" t="str">
        <f t="shared" si="50"/>
        <v/>
      </c>
      <c r="AH37" s="28" t="str">
        <f t="shared" si="50"/>
        <v/>
      </c>
      <c r="AI37" s="28" t="str">
        <f t="shared" si="50"/>
        <v/>
      </c>
      <c r="AJ37" s="28" t="str">
        <f t="shared" si="50"/>
        <v/>
      </c>
      <c r="AK37" s="28" t="str">
        <f t="shared" si="50"/>
        <v/>
      </c>
      <c r="AL37" s="28" t="str">
        <f t="shared" si="50"/>
        <v/>
      </c>
      <c r="AM37" s="28" t="str">
        <f t="shared" si="50"/>
        <v/>
      </c>
      <c r="AO37" s="35"/>
    </row>
    <row r="38" spans="1:41" ht="23.25" x14ac:dyDescent="0.35">
      <c r="A38" s="117"/>
      <c r="B38" s="122">
        <f t="shared" si="15"/>
        <v>34</v>
      </c>
      <c r="C38" s="136"/>
      <c r="D38" s="136"/>
      <c r="E38" s="136"/>
      <c r="F38" s="69"/>
      <c r="G38" s="78" t="str">
        <f>IF(ISBLANK($C38),"",IF( ISBLANK($E38),"",VLOOKUP($C38,'Past Results'!$A$3:$J$8,2,0)+VLOOKUP($D38,'Past Results'!$A$3:$J$8,3,0)+VLOOKUP($E38,'Past Results'!$A$3:$J$8,4,0)+$F38))</f>
        <v/>
      </c>
      <c r="H38" s="78" t="str">
        <f>IF(ISBLANK($C38),"",IF( ISBLANK($E38),"",VLOOKUP($C38,'Past Results'!$A$3:$J$8,5,0)+VLOOKUP($D38,'Past Results'!$A$3:$J$8,6,0)+VLOOKUP($E38,'Past Results'!$A$3:$J$8,7,0)-$F38))</f>
        <v/>
      </c>
      <c r="I38" s="78" t="str">
        <f>IF(ISBLANK($C38),"",IF( ISBLANK($E38),"",VLOOKUP($C38,'Past Results'!$A$3:$J$8,8,0)+VLOOKUP($D38,'Past Results'!$A$3:$J$8,9,0)+VLOOKUP($E38,'Past Results'!$A$3:$J$8,10,0)))</f>
        <v/>
      </c>
      <c r="J38" s="78" t="str">
        <f t="shared" si="45"/>
        <v/>
      </c>
      <c r="K38" s="78" t="str">
        <f t="shared" si="46"/>
        <v/>
      </c>
      <c r="L38" s="116"/>
      <c r="M38" s="116"/>
      <c r="N38" s="116"/>
      <c r="O38" s="116"/>
      <c r="P38" s="116"/>
      <c r="Q38" s="166">
        <f t="shared" si="47"/>
        <v>91.275000000000006</v>
      </c>
      <c r="R38" s="166">
        <f t="shared" si="48"/>
        <v>72.875</v>
      </c>
      <c r="S38" s="166" t="str">
        <f t="shared" si="8"/>
        <v/>
      </c>
      <c r="T38" s="166" t="str">
        <f t="shared" si="9"/>
        <v/>
      </c>
      <c r="U38" s="28" t="str">
        <f t="shared" si="10"/>
        <v/>
      </c>
      <c r="W38" s="57" t="str">
        <f>IF(ISBLANK($C38),"",'Past Results'!$N$12-$S38)</f>
        <v/>
      </c>
      <c r="X38" s="35">
        <f t="shared" si="11"/>
        <v>34</v>
      </c>
      <c r="Y38" s="61">
        <f>IF(ISBLANK($C38),$O$10/'Past Results'!$D$17,$W38/'Past Results'!$D$17)</f>
        <v>0.17425000000000002</v>
      </c>
      <c r="Z38">
        <f t="shared" si="12"/>
        <v>42.875</v>
      </c>
      <c r="AC38" s="28" t="str">
        <f t="shared" si="49"/>
        <v/>
      </c>
      <c r="AD38" s="28" t="str">
        <f t="shared" ref="AD38:AM38" si="51">IF(AND($Y38&gt;=AC$3,$Y38&lt;AD$3),1,"")</f>
        <v/>
      </c>
      <c r="AE38" s="28" t="str">
        <f t="shared" si="51"/>
        <v/>
      </c>
      <c r="AF38" s="28">
        <f t="shared" si="51"/>
        <v>1</v>
      </c>
      <c r="AG38" s="28" t="str">
        <f t="shared" si="51"/>
        <v/>
      </c>
      <c r="AH38" s="28" t="str">
        <f t="shared" si="51"/>
        <v/>
      </c>
      <c r="AI38" s="28" t="str">
        <f t="shared" si="51"/>
        <v/>
      </c>
      <c r="AJ38" s="28" t="str">
        <f t="shared" si="51"/>
        <v/>
      </c>
      <c r="AK38" s="28" t="str">
        <f t="shared" si="51"/>
        <v/>
      </c>
      <c r="AL38" s="28" t="str">
        <f t="shared" si="51"/>
        <v/>
      </c>
      <c r="AM38" s="28" t="str">
        <f t="shared" si="51"/>
        <v/>
      </c>
      <c r="AO38" s="35"/>
    </row>
    <row r="39" spans="1:41" ht="23.25" x14ac:dyDescent="0.35">
      <c r="A39" s="117"/>
      <c r="B39" s="123">
        <f t="shared" si="15"/>
        <v>35</v>
      </c>
      <c r="C39" s="135"/>
      <c r="D39" s="135"/>
      <c r="E39" s="135"/>
      <c r="F39" s="51"/>
      <c r="G39" s="77" t="str">
        <f>IF(ISBLANK($C39),"",IF( ISBLANK($E39),"",VLOOKUP($C39,'Past Results'!$A$3:$J$8,2,0)+VLOOKUP($D39,'Past Results'!$A$3:$J$8,3,0)+VLOOKUP($E39,'Past Results'!$A$3:$J$8,4,0)+$F39))</f>
        <v/>
      </c>
      <c r="H39" s="77" t="str">
        <f>IF(ISBLANK($C39),"",IF( ISBLANK($E39),"",VLOOKUP($C39,'Past Results'!$A$3:$J$8,5,0)+VLOOKUP($D39,'Past Results'!$A$3:$J$8,6,0)+VLOOKUP($E39,'Past Results'!$A$3:$J$8,7,0)-$F39))</f>
        <v/>
      </c>
      <c r="I39" s="77" t="str">
        <f>IF(ISBLANK($C39),"",IF( ISBLANK($E39),"",VLOOKUP($C39,'Past Results'!$A$3:$J$8,8,0)+VLOOKUP($D39,'Past Results'!$A$3:$J$8,9,0)+VLOOKUP($E39,'Past Results'!$A$3:$J$8,10,0)))</f>
        <v/>
      </c>
      <c r="J39" s="77" t="str">
        <f t="shared" si="45"/>
        <v/>
      </c>
      <c r="K39" s="77" t="str">
        <f t="shared" si="46"/>
        <v/>
      </c>
      <c r="L39" s="116"/>
      <c r="M39" s="116"/>
      <c r="N39" s="116"/>
      <c r="O39" s="116"/>
      <c r="P39" s="116"/>
      <c r="Q39" s="166">
        <f t="shared" si="47"/>
        <v>91.275000000000006</v>
      </c>
      <c r="R39" s="166">
        <f t="shared" si="48"/>
        <v>72.875</v>
      </c>
      <c r="S39" s="166" t="str">
        <f t="shared" si="8"/>
        <v/>
      </c>
      <c r="T39" s="166" t="str">
        <f t="shared" si="9"/>
        <v/>
      </c>
      <c r="U39" s="28" t="str">
        <f t="shared" si="10"/>
        <v/>
      </c>
      <c r="W39" s="57" t="str">
        <f>IF(ISBLANK($C39),"",'Past Results'!$N$12-$S39)</f>
        <v/>
      </c>
      <c r="X39" s="35">
        <f t="shared" si="11"/>
        <v>35</v>
      </c>
      <c r="Y39" s="61">
        <f>IF(ISBLANK($C39),$O$10/'Past Results'!$D$17,$W39/'Past Results'!$D$17)</f>
        <v>0.17425000000000002</v>
      </c>
      <c r="Z39">
        <f t="shared" si="12"/>
        <v>42.875</v>
      </c>
      <c r="AC39" s="28" t="str">
        <f t="shared" si="49"/>
        <v/>
      </c>
      <c r="AD39" s="28" t="str">
        <f t="shared" ref="AD39:AM39" si="52">IF(AND($Y39&gt;=AC$3,$Y39&lt;AD$3),1,"")</f>
        <v/>
      </c>
      <c r="AE39" s="28" t="str">
        <f t="shared" si="52"/>
        <v/>
      </c>
      <c r="AF39" s="28">
        <f t="shared" si="52"/>
        <v>1</v>
      </c>
      <c r="AG39" s="28" t="str">
        <f t="shared" si="52"/>
        <v/>
      </c>
      <c r="AH39" s="28" t="str">
        <f t="shared" si="52"/>
        <v/>
      </c>
      <c r="AI39" s="28" t="str">
        <f t="shared" si="52"/>
        <v/>
      </c>
      <c r="AJ39" s="28" t="str">
        <f t="shared" si="52"/>
        <v/>
      </c>
      <c r="AK39" s="28" t="str">
        <f t="shared" si="52"/>
        <v/>
      </c>
      <c r="AL39" s="28" t="str">
        <f t="shared" si="52"/>
        <v/>
      </c>
      <c r="AM39" s="28" t="str">
        <f t="shared" si="52"/>
        <v/>
      </c>
      <c r="AO39" s="35"/>
    </row>
    <row r="40" spans="1:41" ht="23.25" x14ac:dyDescent="0.35">
      <c r="A40" s="117"/>
      <c r="B40" s="122">
        <f>+B39+1</f>
        <v>36</v>
      </c>
      <c r="C40" s="136"/>
      <c r="D40" s="136"/>
      <c r="E40" s="136"/>
      <c r="F40" s="69"/>
      <c r="G40" s="78" t="str">
        <f>IF(ISBLANK($C40),"",IF( ISBLANK($E40),"",VLOOKUP($C40,'Past Results'!$A$3:$J$8,2,0)+VLOOKUP($D40,'Past Results'!$A$3:$J$8,3,0)+VLOOKUP($E40,'Past Results'!$A$3:$J$8,4,0)+$F40))</f>
        <v/>
      </c>
      <c r="H40" s="78" t="str">
        <f>IF(ISBLANK($C40),"",IF( ISBLANK($E40),"",VLOOKUP($C40,'Past Results'!$A$3:$J$8,5,0)+VLOOKUP($D40,'Past Results'!$A$3:$J$8,6,0)+VLOOKUP($E40,'Past Results'!$A$3:$J$8,7,0)-$F40))</f>
        <v/>
      </c>
      <c r="I40" s="78" t="str">
        <f>IF(ISBLANK($C40),"",IF( ISBLANK($E40),"",VLOOKUP($C40,'Past Results'!$A$3:$J$8,8,0)+VLOOKUP($D40,'Past Results'!$A$3:$J$8,9,0)+VLOOKUP($E40,'Past Results'!$A$3:$J$8,10,0)))</f>
        <v/>
      </c>
      <c r="J40" s="78" t="str">
        <f t="shared" si="45"/>
        <v/>
      </c>
      <c r="K40" s="78" t="str">
        <f t="shared" si="46"/>
        <v/>
      </c>
      <c r="L40" s="116"/>
      <c r="M40" s="116"/>
      <c r="N40" s="116"/>
      <c r="O40" s="116"/>
      <c r="P40" s="116"/>
      <c r="Q40" s="166">
        <f t="shared" si="47"/>
        <v>91.275000000000006</v>
      </c>
      <c r="R40" s="166">
        <f t="shared" si="48"/>
        <v>72.875</v>
      </c>
      <c r="S40" s="166" t="str">
        <f t="shared" si="8"/>
        <v/>
      </c>
      <c r="T40" s="166" t="str">
        <f t="shared" si="9"/>
        <v/>
      </c>
      <c r="U40" s="28" t="str">
        <f t="shared" si="10"/>
        <v/>
      </c>
      <c r="W40" s="57" t="str">
        <f>IF(ISBLANK($C40),"",'Past Results'!$N$12-$S40)</f>
        <v/>
      </c>
      <c r="X40" s="35">
        <f t="shared" si="11"/>
        <v>36</v>
      </c>
      <c r="Y40" s="61">
        <f>IF(ISBLANK($C40),$O$10/'Past Results'!$D$17,$W40/'Past Results'!$D$17)</f>
        <v>0.17425000000000002</v>
      </c>
      <c r="Z40">
        <f t="shared" si="12"/>
        <v>42.875</v>
      </c>
      <c r="AC40" s="28" t="str">
        <f t="shared" si="49"/>
        <v/>
      </c>
      <c r="AD40" s="28" t="str">
        <f t="shared" ref="AD40:AM40" si="53">IF(AND($Y40&gt;=AC$3,$Y40&lt;AD$3),1,"")</f>
        <v/>
      </c>
      <c r="AE40" s="28" t="str">
        <f t="shared" si="53"/>
        <v/>
      </c>
      <c r="AF40" s="28">
        <f t="shared" si="53"/>
        <v>1</v>
      </c>
      <c r="AG40" s="28" t="str">
        <f t="shared" si="53"/>
        <v/>
      </c>
      <c r="AH40" s="28" t="str">
        <f t="shared" si="53"/>
        <v/>
      </c>
      <c r="AI40" s="28" t="str">
        <f t="shared" si="53"/>
        <v/>
      </c>
      <c r="AJ40" s="28" t="str">
        <f t="shared" si="53"/>
        <v/>
      </c>
      <c r="AK40" s="28" t="str">
        <f t="shared" si="53"/>
        <v/>
      </c>
      <c r="AL40" s="28" t="str">
        <f t="shared" si="53"/>
        <v/>
      </c>
      <c r="AM40" s="28" t="str">
        <f t="shared" si="53"/>
        <v/>
      </c>
      <c r="AO40" s="35"/>
    </row>
    <row r="41" spans="1:41" ht="23.25" x14ac:dyDescent="0.35">
      <c r="A41" s="117"/>
      <c r="B41" s="123">
        <f>+B40+1</f>
        <v>37</v>
      </c>
      <c r="C41" s="135"/>
      <c r="D41" s="135"/>
      <c r="E41" s="135"/>
      <c r="F41" s="51"/>
      <c r="G41" s="77" t="str">
        <f>IF(ISBLANK($C41),"",IF( ISBLANK($E41),"",VLOOKUP($C41,'Past Results'!$A$3:$J$8,2,0)+VLOOKUP($D41,'Past Results'!$A$3:$J$8,3,0)+VLOOKUP($E41,'Past Results'!$A$3:$J$8,4,0)+$F41))</f>
        <v/>
      </c>
      <c r="H41" s="77" t="str">
        <f>IF(ISBLANK($C41),"",IF( ISBLANK($E41),"",VLOOKUP($C41,'Past Results'!$A$3:$J$8,5,0)+VLOOKUP($D41,'Past Results'!$A$3:$J$8,6,0)+VLOOKUP($E41,'Past Results'!$A$3:$J$8,7,0)-$F41))</f>
        <v/>
      </c>
      <c r="I41" s="77" t="str">
        <f>IF(ISBLANK($C41),"",IF( ISBLANK($E41),"",VLOOKUP($C41,'Past Results'!$A$3:$J$8,8,0)+VLOOKUP($D41,'Past Results'!$A$3:$J$8,9,0)+VLOOKUP($E41,'Past Results'!$A$3:$J$8,10,0)))</f>
        <v/>
      </c>
      <c r="J41" s="77" t="str">
        <f t="shared" si="45"/>
        <v/>
      </c>
      <c r="K41" s="77" t="str">
        <f t="shared" si="46"/>
        <v/>
      </c>
      <c r="L41" s="116"/>
      <c r="M41" s="116"/>
      <c r="N41" s="116"/>
      <c r="O41" s="116"/>
      <c r="P41" s="116"/>
      <c r="Q41" s="166">
        <f t="shared" si="47"/>
        <v>91.275000000000006</v>
      </c>
      <c r="R41" s="166">
        <f t="shared" si="48"/>
        <v>72.875</v>
      </c>
      <c r="S41" s="166" t="str">
        <f t="shared" si="8"/>
        <v/>
      </c>
      <c r="T41" s="166" t="str">
        <f t="shared" si="9"/>
        <v/>
      </c>
      <c r="U41" s="28" t="str">
        <f t="shared" si="10"/>
        <v/>
      </c>
      <c r="W41" s="57" t="str">
        <f>IF(ISBLANK($C41),"",'Past Results'!$N$12-$S41)</f>
        <v/>
      </c>
      <c r="X41" s="35">
        <f t="shared" si="11"/>
        <v>37</v>
      </c>
      <c r="Y41" s="61">
        <f>IF(ISBLANK($C41),$O$10/'Past Results'!$D$17,$W41/'Past Results'!$D$17)</f>
        <v>0.17425000000000002</v>
      </c>
      <c r="Z41">
        <f t="shared" si="12"/>
        <v>42.875</v>
      </c>
      <c r="AC41" s="28" t="str">
        <f t="shared" si="49"/>
        <v/>
      </c>
      <c r="AD41" s="28" t="str">
        <f t="shared" ref="AD41:AM41" si="54">IF(AND($Y41&gt;=AC$3,$Y41&lt;AD$3),1,"")</f>
        <v/>
      </c>
      <c r="AE41" s="28" t="str">
        <f t="shared" si="54"/>
        <v/>
      </c>
      <c r="AF41" s="28">
        <f t="shared" si="54"/>
        <v>1</v>
      </c>
      <c r="AG41" s="28" t="str">
        <f t="shared" si="54"/>
        <v/>
      </c>
      <c r="AH41" s="28" t="str">
        <f t="shared" si="54"/>
        <v/>
      </c>
      <c r="AI41" s="28" t="str">
        <f t="shared" si="54"/>
        <v/>
      </c>
      <c r="AJ41" s="28" t="str">
        <f t="shared" si="54"/>
        <v/>
      </c>
      <c r="AK41" s="28" t="str">
        <f t="shared" si="54"/>
        <v/>
      </c>
      <c r="AL41" s="28" t="str">
        <f t="shared" si="54"/>
        <v/>
      </c>
      <c r="AM41" s="28" t="str">
        <f t="shared" si="54"/>
        <v/>
      </c>
      <c r="AO41" s="35"/>
    </row>
    <row r="42" spans="1:41" ht="23.25" x14ac:dyDescent="0.35">
      <c r="A42" s="117"/>
      <c r="B42" s="123">
        <f t="shared" ref="B42:B80" si="55">+B41+1</f>
        <v>38</v>
      </c>
      <c r="C42" s="136"/>
      <c r="D42" s="136"/>
      <c r="E42" s="136"/>
      <c r="F42" s="69"/>
      <c r="G42" s="78" t="str">
        <f>IF(ISBLANK($C42),"",IF( ISBLANK($E42),"",VLOOKUP($C42,'Past Results'!$A$3:$J$8,2,0)+VLOOKUP($D42,'Past Results'!$A$3:$J$8,3,0)+VLOOKUP($E42,'Past Results'!$A$3:$J$8,4,0)+$F42))</f>
        <v/>
      </c>
      <c r="H42" s="78" t="str">
        <f>IF(ISBLANK($C42),"",IF( ISBLANK($E42),"",VLOOKUP($C42,'Past Results'!$A$3:$J$8,5,0)+VLOOKUP($D42,'Past Results'!$A$3:$J$8,6,0)+VLOOKUP($E42,'Past Results'!$A$3:$J$8,7,0)-$F42))</f>
        <v/>
      </c>
      <c r="I42" s="78" t="str">
        <f>IF(ISBLANK($C42),"",IF( ISBLANK($E42),"",VLOOKUP($C42,'Past Results'!$A$3:$J$8,8,0)+VLOOKUP($D42,'Past Results'!$A$3:$J$8,9,0)+VLOOKUP($E42,'Past Results'!$A$3:$J$8,10,0)))</f>
        <v/>
      </c>
      <c r="J42" s="78" t="str">
        <f t="shared" si="45"/>
        <v/>
      </c>
      <c r="K42" s="78" t="str">
        <f t="shared" si="46"/>
        <v/>
      </c>
      <c r="L42" s="116"/>
      <c r="M42" s="116"/>
      <c r="N42" s="116"/>
      <c r="O42" s="116"/>
      <c r="P42" s="116"/>
      <c r="Q42" s="166">
        <f t="shared" si="47"/>
        <v>91.275000000000006</v>
      </c>
      <c r="R42" s="166">
        <f t="shared" si="48"/>
        <v>72.875</v>
      </c>
      <c r="S42" s="166"/>
      <c r="T42" s="166" t="str">
        <f t="shared" si="9"/>
        <v/>
      </c>
      <c r="U42" s="28" t="str">
        <f t="shared" si="10"/>
        <v/>
      </c>
      <c r="W42" s="57" t="str">
        <f>IF(ISBLANK($C42),"",'Past Results'!$N$12-$S42)</f>
        <v/>
      </c>
      <c r="X42" s="35">
        <f t="shared" si="11"/>
        <v>38</v>
      </c>
      <c r="Y42" s="61">
        <f>IF(ISBLANK($C42),$O$10/'Past Results'!$D$17,$W42/'Past Results'!$D$17)</f>
        <v>0.17425000000000002</v>
      </c>
      <c r="Z42">
        <f t="shared" si="12"/>
        <v>42.875</v>
      </c>
      <c r="AC42" s="28" t="str">
        <f t="shared" si="49"/>
        <v/>
      </c>
      <c r="AD42" s="28" t="str">
        <f t="shared" ref="AD42:AM42" si="56">IF(AND($Y42&gt;=AC$3,$Y42&lt;AD$3),1,"")</f>
        <v/>
      </c>
      <c r="AE42" s="28" t="str">
        <f t="shared" si="56"/>
        <v/>
      </c>
      <c r="AF42" s="28">
        <f t="shared" si="56"/>
        <v>1</v>
      </c>
      <c r="AG42" s="28" t="str">
        <f t="shared" si="56"/>
        <v/>
      </c>
      <c r="AH42" s="28" t="str">
        <f t="shared" si="56"/>
        <v/>
      </c>
      <c r="AI42" s="28" t="str">
        <f t="shared" si="56"/>
        <v/>
      </c>
      <c r="AJ42" s="28" t="str">
        <f t="shared" si="56"/>
        <v/>
      </c>
      <c r="AK42" s="28" t="str">
        <f t="shared" si="56"/>
        <v/>
      </c>
      <c r="AL42" s="28" t="str">
        <f t="shared" si="56"/>
        <v/>
      </c>
      <c r="AM42" s="28" t="str">
        <f t="shared" si="56"/>
        <v/>
      </c>
    </row>
    <row r="43" spans="1:41" ht="23.25" x14ac:dyDescent="0.35">
      <c r="A43" s="117"/>
      <c r="B43" s="123">
        <f t="shared" si="55"/>
        <v>39</v>
      </c>
      <c r="C43" s="135"/>
      <c r="D43" s="135"/>
      <c r="E43" s="135"/>
      <c r="F43" s="51"/>
      <c r="G43" s="77" t="str">
        <f>IF(ISBLANK($C43),"",IF( ISBLANK($E43),"",VLOOKUP($C43,'Past Results'!$A$3:$J$8,2,0)+VLOOKUP($D43,'Past Results'!$A$3:$J$8,3,0)+VLOOKUP($E43,'Past Results'!$A$3:$J$8,4,0)+$F43))</f>
        <v/>
      </c>
      <c r="H43" s="77" t="str">
        <f>IF(ISBLANK($C43),"",IF( ISBLANK($E43),"",VLOOKUP($C43,'Past Results'!$A$3:$J$8,5,0)+VLOOKUP($D43,'Past Results'!$A$3:$J$8,6,0)+VLOOKUP($E43,'Past Results'!$A$3:$J$8,7,0)-$F43))</f>
        <v/>
      </c>
      <c r="I43" s="77" t="str">
        <f>IF(ISBLANK($C43),"",IF( ISBLANK($E43),"",VLOOKUP($C43,'Past Results'!$A$3:$J$8,8,0)+VLOOKUP($D43,'Past Results'!$A$3:$J$8,9,0)+VLOOKUP($E43,'Past Results'!$A$3:$J$8,10,0)))</f>
        <v/>
      </c>
      <c r="J43" s="77" t="str">
        <f t="shared" si="45"/>
        <v/>
      </c>
      <c r="K43" s="77" t="str">
        <f t="shared" si="46"/>
        <v/>
      </c>
      <c r="L43" s="116"/>
      <c r="M43" s="116"/>
      <c r="N43" s="116"/>
      <c r="O43" s="116"/>
      <c r="P43" s="116"/>
      <c r="Q43" s="166">
        <f t="shared" si="47"/>
        <v>91.275000000000006</v>
      </c>
      <c r="R43" s="166">
        <f t="shared" si="48"/>
        <v>72.875</v>
      </c>
      <c r="S43" s="166"/>
      <c r="T43" s="166" t="str">
        <f t="shared" si="9"/>
        <v/>
      </c>
      <c r="U43" s="28" t="str">
        <f t="shared" si="10"/>
        <v/>
      </c>
      <c r="W43" s="57" t="str">
        <f>IF(ISBLANK($C43),"",'Past Results'!$N$12-$S43)</f>
        <v/>
      </c>
      <c r="X43" s="35">
        <f t="shared" si="11"/>
        <v>39</v>
      </c>
      <c r="Y43" s="61">
        <f>IF(ISBLANK($C43),$O$10/'Past Results'!$D$17,$W43/'Past Results'!$D$17)</f>
        <v>0.17425000000000002</v>
      </c>
      <c r="Z43">
        <f t="shared" si="12"/>
        <v>42.875</v>
      </c>
      <c r="AC43" s="28" t="str">
        <f t="shared" si="49"/>
        <v/>
      </c>
      <c r="AD43" s="28" t="str">
        <f t="shared" ref="AD43:AM43" si="57">IF(AND($Y43&gt;=AC$3,$Y43&lt;AD$3),1,"")</f>
        <v/>
      </c>
      <c r="AE43" s="28" t="str">
        <f t="shared" si="57"/>
        <v/>
      </c>
      <c r="AF43" s="28">
        <f t="shared" si="57"/>
        <v>1</v>
      </c>
      <c r="AG43" s="28" t="str">
        <f t="shared" si="57"/>
        <v/>
      </c>
      <c r="AH43" s="28" t="str">
        <f t="shared" si="57"/>
        <v/>
      </c>
      <c r="AI43" s="28" t="str">
        <f t="shared" si="57"/>
        <v/>
      </c>
      <c r="AJ43" s="28" t="str">
        <f t="shared" si="57"/>
        <v/>
      </c>
      <c r="AK43" s="28" t="str">
        <f t="shared" si="57"/>
        <v/>
      </c>
      <c r="AL43" s="28" t="str">
        <f t="shared" si="57"/>
        <v/>
      </c>
      <c r="AM43" s="28" t="str">
        <f t="shared" si="57"/>
        <v/>
      </c>
    </row>
    <row r="44" spans="1:41" ht="23.25" x14ac:dyDescent="0.35">
      <c r="A44" s="117"/>
      <c r="B44" s="123">
        <f t="shared" si="55"/>
        <v>40</v>
      </c>
      <c r="C44" s="136"/>
      <c r="D44" s="136"/>
      <c r="E44" s="136"/>
      <c r="F44" s="69"/>
      <c r="G44" s="78" t="str">
        <f>IF(ISBLANK($C44),"",IF( ISBLANK($E44),"",VLOOKUP($C44,'Past Results'!$A$3:$J$8,2,0)+VLOOKUP($D44,'Past Results'!$A$3:$J$8,3,0)+VLOOKUP($E44,'Past Results'!$A$3:$J$8,4,0)+$F44))</f>
        <v/>
      </c>
      <c r="H44" s="78" t="str">
        <f>IF(ISBLANK($C44),"",IF( ISBLANK($E44),"",VLOOKUP($C44,'Past Results'!$A$3:$J$8,5,0)+VLOOKUP($D44,'Past Results'!$A$3:$J$8,6,0)+VLOOKUP($E44,'Past Results'!$A$3:$J$8,7,0)-$F44))</f>
        <v/>
      </c>
      <c r="I44" s="78" t="str">
        <f>IF(ISBLANK($C44),"",IF( ISBLANK($E44),"",VLOOKUP($C44,'Past Results'!$A$3:$J$8,8,0)+VLOOKUP($D44,'Past Results'!$A$3:$J$8,9,0)+VLOOKUP($E44,'Past Results'!$A$3:$J$8,10,0)))</f>
        <v/>
      </c>
      <c r="J44" s="78" t="str">
        <f t="shared" si="45"/>
        <v/>
      </c>
      <c r="K44" s="78" t="str">
        <f t="shared" si="46"/>
        <v/>
      </c>
      <c r="L44" s="116"/>
      <c r="M44" s="116"/>
      <c r="N44" s="116"/>
      <c r="O44" s="116"/>
      <c r="P44" s="116"/>
      <c r="Q44" s="166">
        <f t="shared" si="47"/>
        <v>91.275000000000006</v>
      </c>
      <c r="R44" s="166">
        <f t="shared" si="48"/>
        <v>72.875</v>
      </c>
      <c r="S44" s="166"/>
      <c r="T44" s="166" t="str">
        <f t="shared" si="9"/>
        <v/>
      </c>
      <c r="U44" s="28" t="str">
        <f t="shared" si="10"/>
        <v/>
      </c>
      <c r="W44" s="57" t="str">
        <f>IF(ISBLANK($C44),"",'Past Results'!$N$12-$S44)</f>
        <v/>
      </c>
      <c r="X44" s="35">
        <f t="shared" si="11"/>
        <v>40</v>
      </c>
      <c r="Y44" s="61">
        <f>IF(ISBLANK($C44),$O$10/'Past Results'!$D$17,$W44/'Past Results'!$D$17)</f>
        <v>0.17425000000000002</v>
      </c>
      <c r="Z44">
        <f t="shared" si="12"/>
        <v>42.875</v>
      </c>
      <c r="AC44" s="28" t="str">
        <f t="shared" si="49"/>
        <v/>
      </c>
      <c r="AD44" s="28" t="str">
        <f t="shared" ref="AD44:AM44" si="58">IF(AND($Y44&gt;=AC$3,$Y44&lt;AD$3),1,"")</f>
        <v/>
      </c>
      <c r="AE44" s="28" t="str">
        <f t="shared" si="58"/>
        <v/>
      </c>
      <c r="AF44" s="28">
        <f t="shared" si="58"/>
        <v>1</v>
      </c>
      <c r="AG44" s="28" t="str">
        <f t="shared" si="58"/>
        <v/>
      </c>
      <c r="AH44" s="28" t="str">
        <f t="shared" si="58"/>
        <v/>
      </c>
      <c r="AI44" s="28" t="str">
        <f t="shared" si="58"/>
        <v/>
      </c>
      <c r="AJ44" s="28" t="str">
        <f t="shared" si="58"/>
        <v/>
      </c>
      <c r="AK44" s="28" t="str">
        <f t="shared" si="58"/>
        <v/>
      </c>
      <c r="AL44" s="28" t="str">
        <f t="shared" si="58"/>
        <v/>
      </c>
      <c r="AM44" s="28" t="str">
        <f t="shared" si="58"/>
        <v/>
      </c>
    </row>
    <row r="45" spans="1:41" ht="23.25" x14ac:dyDescent="0.35">
      <c r="A45" s="117"/>
      <c r="B45" s="123">
        <f t="shared" si="55"/>
        <v>41</v>
      </c>
      <c r="C45" s="135"/>
      <c r="D45" s="135"/>
      <c r="E45" s="135"/>
      <c r="F45" s="51"/>
      <c r="G45" s="77" t="str">
        <f>IF(ISBLANK($C45),"",IF( ISBLANK($E45),"",VLOOKUP($C45,'Past Results'!$A$3:$J$8,2,0)+VLOOKUP($D45,'Past Results'!$A$3:$J$8,3,0)+VLOOKUP($E45,'Past Results'!$A$3:$J$8,4,0)+$F45))</f>
        <v/>
      </c>
      <c r="H45" s="77" t="str">
        <f>IF(ISBLANK($C45),"",IF( ISBLANK($E45),"",VLOOKUP($C45,'Past Results'!$A$3:$J$8,5,0)+VLOOKUP($D45,'Past Results'!$A$3:$J$8,6,0)+VLOOKUP($E45,'Past Results'!$A$3:$J$8,7,0)-$F45))</f>
        <v/>
      </c>
      <c r="I45" s="77" t="str">
        <f>IF(ISBLANK($C45),"",IF( ISBLANK($E45),"",VLOOKUP($C45,'Past Results'!$A$3:$J$8,8,0)+VLOOKUP($D45,'Past Results'!$A$3:$J$8,9,0)+VLOOKUP($E45,'Past Results'!$A$3:$J$8,10,0)))</f>
        <v/>
      </c>
      <c r="J45" s="77" t="str">
        <f t="shared" si="45"/>
        <v/>
      </c>
      <c r="K45" s="77" t="str">
        <f t="shared" si="46"/>
        <v/>
      </c>
      <c r="L45" s="116"/>
      <c r="M45" s="116"/>
      <c r="N45" s="116"/>
      <c r="O45" s="116"/>
      <c r="P45" s="116"/>
      <c r="Q45" s="166">
        <f t="shared" si="47"/>
        <v>91.275000000000006</v>
      </c>
      <c r="R45" s="166">
        <f t="shared" si="48"/>
        <v>72.875</v>
      </c>
      <c r="S45" s="166"/>
      <c r="T45" s="166" t="str">
        <f t="shared" si="9"/>
        <v/>
      </c>
      <c r="U45" s="28" t="str">
        <f t="shared" si="10"/>
        <v/>
      </c>
      <c r="W45" s="57" t="str">
        <f>IF(ISBLANK($C45),"",'Past Results'!$N$12-$S45)</f>
        <v/>
      </c>
      <c r="X45" s="35">
        <f t="shared" si="11"/>
        <v>41</v>
      </c>
      <c r="Y45" s="61">
        <f>IF(ISBLANK($C45),$O$10/'Past Results'!$D$17,$W45/'Past Results'!$D$17)</f>
        <v>0.17425000000000002</v>
      </c>
      <c r="Z45">
        <f t="shared" si="12"/>
        <v>42.875</v>
      </c>
      <c r="AC45" s="28" t="str">
        <f t="shared" si="49"/>
        <v/>
      </c>
      <c r="AD45" s="28" t="str">
        <f t="shared" ref="AD45:AM45" si="59">IF(AND($Y45&gt;=AC$3,$Y45&lt;AD$3),1,"")</f>
        <v/>
      </c>
      <c r="AE45" s="28" t="str">
        <f t="shared" si="59"/>
        <v/>
      </c>
      <c r="AF45" s="28">
        <f t="shared" si="59"/>
        <v>1</v>
      </c>
      <c r="AG45" s="28" t="str">
        <f t="shared" si="59"/>
        <v/>
      </c>
      <c r="AH45" s="28" t="str">
        <f t="shared" si="59"/>
        <v/>
      </c>
      <c r="AI45" s="28" t="str">
        <f t="shared" si="59"/>
        <v/>
      </c>
      <c r="AJ45" s="28" t="str">
        <f t="shared" si="59"/>
        <v/>
      </c>
      <c r="AK45" s="28" t="str">
        <f t="shared" si="59"/>
        <v/>
      </c>
      <c r="AL45" s="28" t="str">
        <f t="shared" si="59"/>
        <v/>
      </c>
      <c r="AM45" s="28" t="str">
        <f t="shared" si="59"/>
        <v/>
      </c>
    </row>
    <row r="46" spans="1:41" ht="23.25" x14ac:dyDescent="0.35">
      <c r="A46" s="117"/>
      <c r="B46" s="123">
        <f t="shared" si="55"/>
        <v>42</v>
      </c>
      <c r="C46" s="136"/>
      <c r="D46" s="136"/>
      <c r="E46" s="136"/>
      <c r="F46" s="69"/>
      <c r="G46" s="78" t="str">
        <f>IF(ISBLANK($C46),"",IF( ISBLANK($E46),"",VLOOKUP($C46,'Past Results'!$A$3:$J$8,2,0)+VLOOKUP($D46,'Past Results'!$A$3:$J$8,3,0)+VLOOKUP($E46,'Past Results'!$A$3:$J$8,4,0)+$F46))</f>
        <v/>
      </c>
      <c r="H46" s="78" t="str">
        <f>IF(ISBLANK($C46),"",IF( ISBLANK($E46),"",VLOOKUP($C46,'Past Results'!$A$3:$J$8,5,0)+VLOOKUP($D46,'Past Results'!$A$3:$J$8,6,0)+VLOOKUP($E46,'Past Results'!$A$3:$J$8,7,0)-$F46))</f>
        <v/>
      </c>
      <c r="I46" s="78" t="str">
        <f>IF(ISBLANK($C46),"",IF( ISBLANK($E46),"",VLOOKUP($C46,'Past Results'!$A$3:$J$8,8,0)+VLOOKUP($D46,'Past Results'!$A$3:$J$8,9,0)+VLOOKUP($E46,'Past Results'!$A$3:$J$8,10,0)))</f>
        <v/>
      </c>
      <c r="J46" s="78" t="str">
        <f t="shared" si="45"/>
        <v/>
      </c>
      <c r="K46" s="78" t="str">
        <f t="shared" si="46"/>
        <v/>
      </c>
      <c r="L46" s="116"/>
      <c r="M46" s="116"/>
      <c r="N46" s="116"/>
      <c r="O46" s="116"/>
      <c r="P46" s="116"/>
      <c r="Q46" s="166">
        <f t="shared" si="47"/>
        <v>91.275000000000006</v>
      </c>
      <c r="R46" s="166">
        <f t="shared" si="48"/>
        <v>72.875</v>
      </c>
      <c r="S46" s="166"/>
      <c r="T46" s="166" t="str">
        <f t="shared" si="9"/>
        <v/>
      </c>
      <c r="U46" s="28" t="str">
        <f t="shared" si="10"/>
        <v/>
      </c>
      <c r="W46" s="57" t="str">
        <f>IF(ISBLANK($C46),"",'Past Results'!$N$12-$S46)</f>
        <v/>
      </c>
      <c r="X46" s="35">
        <f t="shared" si="11"/>
        <v>42</v>
      </c>
      <c r="Y46" s="61">
        <f>IF(ISBLANK($C46),$O$10/'Past Results'!$D$17,$W46/'Past Results'!$D$17)</f>
        <v>0.17425000000000002</v>
      </c>
      <c r="Z46">
        <f t="shared" si="12"/>
        <v>42.875</v>
      </c>
      <c r="AC46" s="28" t="str">
        <f t="shared" si="49"/>
        <v/>
      </c>
      <c r="AD46" s="28" t="str">
        <f t="shared" ref="AD46:AM46" si="60">IF(AND($Y46&gt;=AC$3,$Y46&lt;AD$3),1,"")</f>
        <v/>
      </c>
      <c r="AE46" s="28" t="str">
        <f t="shared" si="60"/>
        <v/>
      </c>
      <c r="AF46" s="28">
        <f t="shared" si="60"/>
        <v>1</v>
      </c>
      <c r="AG46" s="28" t="str">
        <f t="shared" si="60"/>
        <v/>
      </c>
      <c r="AH46" s="28" t="str">
        <f t="shared" si="60"/>
        <v/>
      </c>
      <c r="AI46" s="28" t="str">
        <f t="shared" si="60"/>
        <v/>
      </c>
      <c r="AJ46" s="28" t="str">
        <f t="shared" si="60"/>
        <v/>
      </c>
      <c r="AK46" s="28" t="str">
        <f t="shared" si="60"/>
        <v/>
      </c>
      <c r="AL46" s="28" t="str">
        <f t="shared" si="60"/>
        <v/>
      </c>
      <c r="AM46" s="28" t="str">
        <f t="shared" si="60"/>
        <v/>
      </c>
    </row>
    <row r="47" spans="1:41" ht="23.25" x14ac:dyDescent="0.35">
      <c r="A47" s="117"/>
      <c r="B47" s="123">
        <f t="shared" si="55"/>
        <v>43</v>
      </c>
      <c r="C47" s="135"/>
      <c r="D47" s="135"/>
      <c r="E47" s="135"/>
      <c r="F47" s="51"/>
      <c r="G47" s="77" t="str">
        <f>IF(ISBLANK($C47),"",IF( ISBLANK($E47),"",VLOOKUP($C47,'Past Results'!$A$3:$J$8,2,0)+VLOOKUP($D47,'Past Results'!$A$3:$J$8,3,0)+VLOOKUP($E47,'Past Results'!$A$3:$J$8,4,0)+$F47))</f>
        <v/>
      </c>
      <c r="H47" s="77" t="str">
        <f>IF(ISBLANK($C47),"",IF( ISBLANK($E47),"",VLOOKUP($C47,'Past Results'!$A$3:$J$8,5,0)+VLOOKUP($D47,'Past Results'!$A$3:$J$8,6,0)+VLOOKUP($E47,'Past Results'!$A$3:$J$8,7,0)-$F47))</f>
        <v/>
      </c>
      <c r="I47" s="77" t="str">
        <f>IF(ISBLANK($C47),"",IF( ISBLANK($E47),"",VLOOKUP($C47,'Past Results'!$A$3:$J$8,8,0)+VLOOKUP($D47,'Past Results'!$A$3:$J$8,9,0)+VLOOKUP($E47,'Past Results'!$A$3:$J$8,10,0)))</f>
        <v/>
      </c>
      <c r="J47" s="77" t="str">
        <f t="shared" si="45"/>
        <v/>
      </c>
      <c r="K47" s="77" t="str">
        <f t="shared" si="46"/>
        <v/>
      </c>
      <c r="L47" s="116"/>
      <c r="M47" s="116"/>
      <c r="N47" s="116"/>
      <c r="O47" s="116"/>
      <c r="P47" s="116"/>
      <c r="Q47" s="166">
        <f t="shared" si="47"/>
        <v>91.275000000000006</v>
      </c>
      <c r="R47" s="166">
        <f t="shared" si="48"/>
        <v>72.875</v>
      </c>
      <c r="S47" s="166"/>
      <c r="T47" s="166" t="str">
        <f t="shared" si="9"/>
        <v/>
      </c>
      <c r="U47" s="28" t="str">
        <f t="shared" si="10"/>
        <v/>
      </c>
      <c r="W47" s="57" t="str">
        <f>IF(ISBLANK($C47),"",'Past Results'!$N$12-$S47)</f>
        <v/>
      </c>
      <c r="X47" s="35">
        <f t="shared" si="11"/>
        <v>43</v>
      </c>
      <c r="Y47" s="61">
        <f>IF(ISBLANK($C47),$O$10/'Past Results'!$D$17,$W47/'Past Results'!$D$17)</f>
        <v>0.17425000000000002</v>
      </c>
      <c r="Z47">
        <f t="shared" si="12"/>
        <v>42.875</v>
      </c>
      <c r="AC47" s="28" t="str">
        <f t="shared" si="49"/>
        <v/>
      </c>
      <c r="AD47" s="28" t="str">
        <f t="shared" ref="AD47:AM47" si="61">IF(AND($Y47&gt;=AC$3,$Y47&lt;AD$3),1,"")</f>
        <v/>
      </c>
      <c r="AE47" s="28" t="str">
        <f t="shared" si="61"/>
        <v/>
      </c>
      <c r="AF47" s="28">
        <f t="shared" si="61"/>
        <v>1</v>
      </c>
      <c r="AG47" s="28" t="str">
        <f t="shared" si="61"/>
        <v/>
      </c>
      <c r="AH47" s="28" t="str">
        <f t="shared" si="61"/>
        <v/>
      </c>
      <c r="AI47" s="28" t="str">
        <f t="shared" si="61"/>
        <v/>
      </c>
      <c r="AJ47" s="28" t="str">
        <f t="shared" si="61"/>
        <v/>
      </c>
      <c r="AK47" s="28" t="str">
        <f t="shared" si="61"/>
        <v/>
      </c>
      <c r="AL47" s="28" t="str">
        <f t="shared" si="61"/>
        <v/>
      </c>
      <c r="AM47" s="28" t="str">
        <f t="shared" si="61"/>
        <v/>
      </c>
    </row>
    <row r="48" spans="1:41" ht="23.25" x14ac:dyDescent="0.35">
      <c r="A48" s="117"/>
      <c r="B48" s="123">
        <f t="shared" si="55"/>
        <v>44</v>
      </c>
      <c r="C48" s="136"/>
      <c r="D48" s="136"/>
      <c r="E48" s="136"/>
      <c r="F48" s="69"/>
      <c r="G48" s="78" t="str">
        <f>IF(ISBLANK($C48),"",IF( ISBLANK($E48),"",VLOOKUP($C48,'Past Results'!$A$3:$J$8,2,0)+VLOOKUP($D48,'Past Results'!$A$3:$J$8,3,0)+VLOOKUP($E48,'Past Results'!$A$3:$J$8,4,0)+$F48))</f>
        <v/>
      </c>
      <c r="H48" s="78" t="str">
        <f>IF(ISBLANK($C48),"",IF( ISBLANK($E48),"",VLOOKUP($C48,'Past Results'!$A$3:$J$8,5,0)+VLOOKUP($D48,'Past Results'!$A$3:$J$8,6,0)+VLOOKUP($E48,'Past Results'!$A$3:$J$8,7,0)-$F48))</f>
        <v/>
      </c>
      <c r="I48" s="78" t="str">
        <f>IF(ISBLANK($C48),"",IF( ISBLANK($E48),"",VLOOKUP($C48,'Past Results'!$A$3:$J$8,8,0)+VLOOKUP($D48,'Past Results'!$A$3:$J$8,9,0)+VLOOKUP($E48,'Past Results'!$A$3:$J$8,10,0)))</f>
        <v/>
      </c>
      <c r="J48" s="78" t="str">
        <f t="shared" si="45"/>
        <v/>
      </c>
      <c r="K48" s="78" t="str">
        <f t="shared" si="46"/>
        <v/>
      </c>
      <c r="L48" s="116"/>
      <c r="M48" s="116"/>
      <c r="N48" s="116"/>
      <c r="O48" s="116"/>
      <c r="P48" s="116"/>
      <c r="Q48" s="166">
        <f t="shared" si="47"/>
        <v>91.275000000000006</v>
      </c>
      <c r="R48" s="166">
        <f t="shared" si="48"/>
        <v>72.875</v>
      </c>
      <c r="S48" s="166"/>
      <c r="T48" s="166" t="str">
        <f t="shared" si="9"/>
        <v/>
      </c>
      <c r="U48" s="28" t="str">
        <f t="shared" si="10"/>
        <v/>
      </c>
      <c r="W48" s="57" t="str">
        <f>IF(ISBLANK($C48),"",'Past Results'!$N$12-$S48)</f>
        <v/>
      </c>
      <c r="X48" s="35">
        <f t="shared" si="11"/>
        <v>44</v>
      </c>
      <c r="Y48" s="61">
        <f>IF(ISBLANK($C48),$O$10/'Past Results'!$D$17,$W48/'Past Results'!$D$17)</f>
        <v>0.17425000000000002</v>
      </c>
      <c r="Z48">
        <f t="shared" si="12"/>
        <v>42.875</v>
      </c>
      <c r="AC48" s="28" t="str">
        <f t="shared" si="49"/>
        <v/>
      </c>
      <c r="AD48" s="28" t="str">
        <f t="shared" ref="AD48:AM48" si="62">IF(AND($Y48&gt;=AC$3,$Y48&lt;AD$3),1,"")</f>
        <v/>
      </c>
      <c r="AE48" s="28" t="str">
        <f t="shared" si="62"/>
        <v/>
      </c>
      <c r="AF48" s="28">
        <f t="shared" si="62"/>
        <v>1</v>
      </c>
      <c r="AG48" s="28" t="str">
        <f t="shared" si="62"/>
        <v/>
      </c>
      <c r="AH48" s="28" t="str">
        <f t="shared" si="62"/>
        <v/>
      </c>
      <c r="AI48" s="28" t="str">
        <f t="shared" si="62"/>
        <v/>
      </c>
      <c r="AJ48" s="28" t="str">
        <f t="shared" si="62"/>
        <v/>
      </c>
      <c r="AK48" s="28" t="str">
        <f t="shared" si="62"/>
        <v/>
      </c>
      <c r="AL48" s="28" t="str">
        <f t="shared" si="62"/>
        <v/>
      </c>
      <c r="AM48" s="28" t="str">
        <f t="shared" si="62"/>
        <v/>
      </c>
    </row>
    <row r="49" spans="1:39" ht="23.25" x14ac:dyDescent="0.35">
      <c r="A49" s="117"/>
      <c r="B49" s="123">
        <f t="shared" si="55"/>
        <v>45</v>
      </c>
      <c r="C49" s="135"/>
      <c r="D49" s="135"/>
      <c r="E49" s="135"/>
      <c r="F49" s="51"/>
      <c r="G49" s="77" t="str">
        <f>IF(ISBLANK($C49),"",IF( ISBLANK($E49),"",VLOOKUP($C49,'Past Results'!$A$3:$J$8,2,0)+VLOOKUP($D49,'Past Results'!$A$3:$J$8,3,0)+VLOOKUP($E49,'Past Results'!$A$3:$J$8,4,0)+$F49))</f>
        <v/>
      </c>
      <c r="H49" s="77" t="str">
        <f>IF(ISBLANK($C49),"",IF( ISBLANK($E49),"",VLOOKUP($C49,'Past Results'!$A$3:$J$8,5,0)+VLOOKUP($D49,'Past Results'!$A$3:$J$8,6,0)+VLOOKUP($E49,'Past Results'!$A$3:$J$8,7,0)-$F49))</f>
        <v/>
      </c>
      <c r="I49" s="77" t="str">
        <f>IF(ISBLANK($C49),"",IF( ISBLANK($E49),"",VLOOKUP($C49,'Past Results'!$A$3:$J$8,8,0)+VLOOKUP($D49,'Past Results'!$A$3:$J$8,9,0)+VLOOKUP($E49,'Past Results'!$A$3:$J$8,10,0)))</f>
        <v/>
      </c>
      <c r="J49" s="77" t="str">
        <f t="shared" si="45"/>
        <v/>
      </c>
      <c r="K49" s="77" t="str">
        <f t="shared" si="46"/>
        <v/>
      </c>
      <c r="L49" s="116"/>
      <c r="M49" s="116"/>
      <c r="N49" s="116"/>
      <c r="O49" s="116"/>
      <c r="P49" s="116"/>
      <c r="Q49" s="166">
        <f t="shared" si="47"/>
        <v>91.275000000000006</v>
      </c>
      <c r="R49" s="166">
        <f t="shared" si="48"/>
        <v>72.875</v>
      </c>
      <c r="S49" s="166"/>
      <c r="T49" s="166" t="str">
        <f t="shared" si="9"/>
        <v/>
      </c>
      <c r="U49" s="28" t="str">
        <f t="shared" si="10"/>
        <v/>
      </c>
      <c r="W49" s="57" t="str">
        <f>IF(ISBLANK($C49),"",'Past Results'!$N$12-$S49)</f>
        <v/>
      </c>
      <c r="X49" s="35">
        <f t="shared" si="11"/>
        <v>45</v>
      </c>
      <c r="Y49" s="61">
        <f>IF(ISBLANK($C49),$O$10/'Past Results'!$D$17,$W49/'Past Results'!$D$17)</f>
        <v>0.17425000000000002</v>
      </c>
      <c r="Z49">
        <f t="shared" si="12"/>
        <v>42.875</v>
      </c>
      <c r="AC49" s="28" t="str">
        <f t="shared" si="49"/>
        <v/>
      </c>
      <c r="AD49" s="28" t="str">
        <f t="shared" ref="AD49:AM49" si="63">IF(AND($Y49&gt;=AC$3,$Y49&lt;AD$3),1,"")</f>
        <v/>
      </c>
      <c r="AE49" s="28" t="str">
        <f t="shared" si="63"/>
        <v/>
      </c>
      <c r="AF49" s="28">
        <f t="shared" si="63"/>
        <v>1</v>
      </c>
      <c r="AG49" s="28" t="str">
        <f t="shared" si="63"/>
        <v/>
      </c>
      <c r="AH49" s="28" t="str">
        <f t="shared" si="63"/>
        <v/>
      </c>
      <c r="AI49" s="28" t="str">
        <f t="shared" si="63"/>
        <v/>
      </c>
      <c r="AJ49" s="28" t="str">
        <f t="shared" si="63"/>
        <v/>
      </c>
      <c r="AK49" s="28" t="str">
        <f t="shared" si="63"/>
        <v/>
      </c>
      <c r="AL49" s="28" t="str">
        <f t="shared" si="63"/>
        <v/>
      </c>
      <c r="AM49" s="28" t="str">
        <f t="shared" si="63"/>
        <v/>
      </c>
    </row>
    <row r="50" spans="1:39" ht="23.25" x14ac:dyDescent="0.35">
      <c r="A50" s="117"/>
      <c r="B50" s="123">
        <f t="shared" si="55"/>
        <v>46</v>
      </c>
      <c r="C50" s="136"/>
      <c r="D50" s="136"/>
      <c r="E50" s="136"/>
      <c r="F50" s="69"/>
      <c r="G50" s="78" t="str">
        <f>IF(ISBLANK($C50),"",IF( ISBLANK($E50),"",VLOOKUP($C50,'Past Results'!$A$3:$J$8,2,0)+VLOOKUP($D50,'Past Results'!$A$3:$J$8,3,0)+VLOOKUP($E50,'Past Results'!$A$3:$J$8,4,0)+$F50))</f>
        <v/>
      </c>
      <c r="H50" s="78" t="str">
        <f>IF(ISBLANK($C50),"",IF( ISBLANK($E50),"",VLOOKUP($C50,'Past Results'!$A$3:$J$8,5,0)+VLOOKUP($D50,'Past Results'!$A$3:$J$8,6,0)+VLOOKUP($E50,'Past Results'!$A$3:$J$8,7,0)-$F50))</f>
        <v/>
      </c>
      <c r="I50" s="78" t="str">
        <f>IF(ISBLANK($C50),"",IF( ISBLANK($E50),"",VLOOKUP($C50,'Past Results'!$A$3:$J$8,8,0)+VLOOKUP($D50,'Past Results'!$A$3:$J$8,9,0)+VLOOKUP($E50,'Past Results'!$A$3:$J$8,10,0)))</f>
        <v/>
      </c>
      <c r="J50" s="78" t="str">
        <f t="shared" si="45"/>
        <v/>
      </c>
      <c r="K50" s="78" t="str">
        <f t="shared" si="46"/>
        <v/>
      </c>
      <c r="L50" s="116"/>
      <c r="M50" s="116"/>
      <c r="N50" s="116"/>
      <c r="O50" s="116"/>
      <c r="P50" s="116"/>
      <c r="Q50" s="166">
        <f t="shared" si="47"/>
        <v>91.275000000000006</v>
      </c>
      <c r="R50" s="166">
        <f t="shared" si="48"/>
        <v>72.875</v>
      </c>
      <c r="S50" s="166"/>
      <c r="T50" s="166" t="str">
        <f t="shared" si="9"/>
        <v/>
      </c>
      <c r="U50" s="28" t="str">
        <f t="shared" si="10"/>
        <v/>
      </c>
      <c r="W50" s="57" t="str">
        <f>IF(ISBLANK($C50),"",'Past Results'!$N$12-$S50)</f>
        <v/>
      </c>
      <c r="X50" s="35">
        <f t="shared" si="11"/>
        <v>46</v>
      </c>
      <c r="Y50" s="61">
        <f>IF(ISBLANK($C50),$O$10/'Past Results'!$D$17,$W50/'Past Results'!$D$17)</f>
        <v>0.17425000000000002</v>
      </c>
      <c r="Z50">
        <f t="shared" si="12"/>
        <v>42.875</v>
      </c>
      <c r="AC50" s="28" t="str">
        <f t="shared" si="49"/>
        <v/>
      </c>
      <c r="AD50" s="28" t="str">
        <f t="shared" ref="AD50:AM50" si="64">IF(AND($Y50&gt;=AC$3,$Y50&lt;AD$3),1,"")</f>
        <v/>
      </c>
      <c r="AE50" s="28" t="str">
        <f t="shared" si="64"/>
        <v/>
      </c>
      <c r="AF50" s="28">
        <f t="shared" si="64"/>
        <v>1</v>
      </c>
      <c r="AG50" s="28" t="str">
        <f t="shared" si="64"/>
        <v/>
      </c>
      <c r="AH50" s="28" t="str">
        <f t="shared" si="64"/>
        <v/>
      </c>
      <c r="AI50" s="28" t="str">
        <f t="shared" si="64"/>
        <v/>
      </c>
      <c r="AJ50" s="28" t="str">
        <f t="shared" si="64"/>
        <v/>
      </c>
      <c r="AK50" s="28" t="str">
        <f t="shared" si="64"/>
        <v/>
      </c>
      <c r="AL50" s="28" t="str">
        <f t="shared" si="64"/>
        <v/>
      </c>
      <c r="AM50" s="28" t="str">
        <f t="shared" si="64"/>
        <v/>
      </c>
    </row>
    <row r="51" spans="1:39" ht="23.25" x14ac:dyDescent="0.35">
      <c r="A51" s="117"/>
      <c r="B51" s="123">
        <f t="shared" si="55"/>
        <v>47</v>
      </c>
      <c r="C51" s="135"/>
      <c r="D51" s="135"/>
      <c r="E51" s="135"/>
      <c r="F51" s="51"/>
      <c r="G51" s="77" t="str">
        <f>IF(ISBLANK($C51),"",IF( ISBLANK($E51),"",VLOOKUP($C51,'Past Results'!$A$3:$J$8,2,0)+VLOOKUP($D51,'Past Results'!$A$3:$J$8,3,0)+VLOOKUP($E51,'Past Results'!$A$3:$J$8,4,0)+$F51))</f>
        <v/>
      </c>
      <c r="H51" s="77" t="str">
        <f>IF(ISBLANK($C51),"",IF( ISBLANK($E51),"",VLOOKUP($C51,'Past Results'!$A$3:$J$8,5,0)+VLOOKUP($D51,'Past Results'!$A$3:$J$8,6,0)+VLOOKUP($E51,'Past Results'!$A$3:$J$8,7,0)-$F51))</f>
        <v/>
      </c>
      <c r="I51" s="77" t="str">
        <f>IF(ISBLANK($C51),"",IF( ISBLANK($E51),"",VLOOKUP($C51,'Past Results'!$A$3:$J$8,8,0)+VLOOKUP($D51,'Past Results'!$A$3:$J$8,9,0)+VLOOKUP($E51,'Past Results'!$A$3:$J$8,10,0)))</f>
        <v/>
      </c>
      <c r="J51" s="77" t="str">
        <f t="shared" si="45"/>
        <v/>
      </c>
      <c r="K51" s="77" t="str">
        <f t="shared" si="46"/>
        <v/>
      </c>
      <c r="L51" s="116"/>
      <c r="M51" s="116"/>
      <c r="N51" s="116"/>
      <c r="O51" s="116"/>
      <c r="P51" s="116"/>
      <c r="Q51" s="166">
        <f t="shared" si="47"/>
        <v>91.275000000000006</v>
      </c>
      <c r="R51" s="166">
        <f t="shared" si="48"/>
        <v>72.875</v>
      </c>
      <c r="S51" s="166"/>
      <c r="T51" s="166" t="str">
        <f t="shared" si="9"/>
        <v/>
      </c>
      <c r="U51" s="28" t="str">
        <f t="shared" si="10"/>
        <v/>
      </c>
      <c r="W51" s="57" t="str">
        <f>IF(ISBLANK($C51),"",'Past Results'!$N$12-$S51)</f>
        <v/>
      </c>
      <c r="X51" s="35">
        <f t="shared" si="11"/>
        <v>47</v>
      </c>
      <c r="Y51" s="61">
        <f>IF(ISBLANK($C51),$O$10/'Past Results'!$D$17,$W51/'Past Results'!$D$17)</f>
        <v>0.17425000000000002</v>
      </c>
      <c r="Z51">
        <f t="shared" si="12"/>
        <v>42.875</v>
      </c>
      <c r="AC51" s="28" t="str">
        <f t="shared" si="49"/>
        <v/>
      </c>
      <c r="AD51" s="28" t="str">
        <f t="shared" ref="AD51:AM51" si="65">IF(AND($Y51&gt;=AC$3,$Y51&lt;AD$3),1,"")</f>
        <v/>
      </c>
      <c r="AE51" s="28" t="str">
        <f t="shared" si="65"/>
        <v/>
      </c>
      <c r="AF51" s="28">
        <f t="shared" si="65"/>
        <v>1</v>
      </c>
      <c r="AG51" s="28" t="str">
        <f t="shared" si="65"/>
        <v/>
      </c>
      <c r="AH51" s="28" t="str">
        <f t="shared" si="65"/>
        <v/>
      </c>
      <c r="AI51" s="28" t="str">
        <f t="shared" si="65"/>
        <v/>
      </c>
      <c r="AJ51" s="28" t="str">
        <f t="shared" si="65"/>
        <v/>
      </c>
      <c r="AK51" s="28" t="str">
        <f t="shared" si="65"/>
        <v/>
      </c>
      <c r="AL51" s="28" t="str">
        <f t="shared" si="65"/>
        <v/>
      </c>
      <c r="AM51" s="28" t="str">
        <f t="shared" si="65"/>
        <v/>
      </c>
    </row>
    <row r="52" spans="1:39" ht="23.25" x14ac:dyDescent="0.35">
      <c r="A52" s="117"/>
      <c r="B52" s="123">
        <f t="shared" si="55"/>
        <v>48</v>
      </c>
      <c r="C52" s="136"/>
      <c r="D52" s="136"/>
      <c r="E52" s="136"/>
      <c r="F52" s="69"/>
      <c r="G52" s="78" t="str">
        <f>IF(ISBLANK($C52),"",IF( ISBLANK($E52),"",VLOOKUP($C52,'Past Results'!$A$3:$J$8,2,0)+VLOOKUP($D52,'Past Results'!$A$3:$J$8,3,0)+VLOOKUP($E52,'Past Results'!$A$3:$J$8,4,0)+$F52))</f>
        <v/>
      </c>
      <c r="H52" s="78" t="str">
        <f>IF(ISBLANK($C52),"",IF( ISBLANK($E52),"",VLOOKUP($C52,'Past Results'!$A$3:$J$8,5,0)+VLOOKUP($D52,'Past Results'!$A$3:$J$8,6,0)+VLOOKUP($E52,'Past Results'!$A$3:$J$8,7,0)-$F52))</f>
        <v/>
      </c>
      <c r="I52" s="78" t="str">
        <f>IF(ISBLANK($C52),"",IF( ISBLANK($E52),"",VLOOKUP($C52,'Past Results'!$A$3:$J$8,8,0)+VLOOKUP($D52,'Past Results'!$A$3:$J$8,9,0)+VLOOKUP($E52,'Past Results'!$A$3:$J$8,10,0)))</f>
        <v/>
      </c>
      <c r="J52" s="78" t="str">
        <f t="shared" si="45"/>
        <v/>
      </c>
      <c r="K52" s="78" t="str">
        <f t="shared" si="46"/>
        <v/>
      </c>
      <c r="L52" s="116"/>
      <c r="M52" s="116"/>
      <c r="N52" s="116"/>
      <c r="O52" s="116"/>
      <c r="P52" s="116"/>
      <c r="Q52" s="166">
        <f t="shared" si="47"/>
        <v>91.275000000000006</v>
      </c>
      <c r="R52" s="166">
        <f t="shared" si="48"/>
        <v>72.875</v>
      </c>
      <c r="S52" s="166"/>
      <c r="T52" s="166" t="str">
        <f t="shared" si="9"/>
        <v/>
      </c>
      <c r="U52" s="28" t="str">
        <f t="shared" si="10"/>
        <v/>
      </c>
      <c r="W52" s="57" t="str">
        <f>IF(ISBLANK($C52),"",'Past Results'!$N$12-$S52)</f>
        <v/>
      </c>
      <c r="X52" s="35">
        <f t="shared" si="11"/>
        <v>48</v>
      </c>
      <c r="Y52" s="61">
        <f>IF(ISBLANK($C52),$O$10/'Past Results'!$D$17,$W52/'Past Results'!$D$17)</f>
        <v>0.17425000000000002</v>
      </c>
      <c r="Z52">
        <f t="shared" si="12"/>
        <v>42.875</v>
      </c>
      <c r="AC52" s="28" t="str">
        <f t="shared" si="49"/>
        <v/>
      </c>
      <c r="AD52" s="28" t="str">
        <f t="shared" ref="AD52:AM52" si="66">IF(AND($Y52&gt;=AC$3,$Y52&lt;AD$3),1,"")</f>
        <v/>
      </c>
      <c r="AE52" s="28" t="str">
        <f t="shared" si="66"/>
        <v/>
      </c>
      <c r="AF52" s="28">
        <f t="shared" si="66"/>
        <v>1</v>
      </c>
      <c r="AG52" s="28" t="str">
        <f t="shared" si="66"/>
        <v/>
      </c>
      <c r="AH52" s="28" t="str">
        <f t="shared" si="66"/>
        <v/>
      </c>
      <c r="AI52" s="28" t="str">
        <f t="shared" si="66"/>
        <v/>
      </c>
      <c r="AJ52" s="28" t="str">
        <f t="shared" si="66"/>
        <v/>
      </c>
      <c r="AK52" s="28" t="str">
        <f t="shared" si="66"/>
        <v/>
      </c>
      <c r="AL52" s="28" t="str">
        <f t="shared" si="66"/>
        <v/>
      </c>
      <c r="AM52" s="28" t="str">
        <f t="shared" si="66"/>
        <v/>
      </c>
    </row>
    <row r="53" spans="1:39" ht="23.25" x14ac:dyDescent="0.35">
      <c r="A53" s="117"/>
      <c r="B53" s="123">
        <f t="shared" si="55"/>
        <v>49</v>
      </c>
      <c r="C53" s="135"/>
      <c r="D53" s="135"/>
      <c r="E53" s="135"/>
      <c r="F53" s="51"/>
      <c r="G53" s="77" t="str">
        <f>IF(ISBLANK($C53),"",IF( ISBLANK($E53),"",VLOOKUP($C53,'Past Results'!$A$3:$J$8,2,0)+VLOOKUP($D53,'Past Results'!$A$3:$J$8,3,0)+VLOOKUP($E53,'Past Results'!$A$3:$J$8,4,0)+$F53))</f>
        <v/>
      </c>
      <c r="H53" s="77" t="str">
        <f>IF(ISBLANK($C53),"",IF( ISBLANK($E53),"",VLOOKUP($C53,'Past Results'!$A$3:$J$8,5,0)+VLOOKUP($D53,'Past Results'!$A$3:$J$8,6,0)+VLOOKUP($E53,'Past Results'!$A$3:$J$8,7,0)-$F53))</f>
        <v/>
      </c>
      <c r="I53" s="77" t="str">
        <f>IF(ISBLANK($C53),"",IF( ISBLANK($E53),"",VLOOKUP($C53,'Past Results'!$A$3:$J$8,8,0)+VLOOKUP($D53,'Past Results'!$A$3:$J$8,9,0)+VLOOKUP($E53,'Past Results'!$A$3:$J$8,10,0)))</f>
        <v/>
      </c>
      <c r="J53" s="77" t="str">
        <f t="shared" si="45"/>
        <v/>
      </c>
      <c r="K53" s="77" t="str">
        <f t="shared" si="46"/>
        <v/>
      </c>
      <c r="L53" s="116"/>
      <c r="M53" s="116"/>
      <c r="N53" s="116"/>
      <c r="O53" s="116"/>
      <c r="P53" s="116"/>
      <c r="Q53" s="166">
        <f t="shared" si="47"/>
        <v>91.275000000000006</v>
      </c>
      <c r="R53" s="166">
        <f t="shared" si="48"/>
        <v>72.875</v>
      </c>
      <c r="S53" s="166"/>
      <c r="T53" s="166" t="str">
        <f t="shared" si="9"/>
        <v/>
      </c>
      <c r="U53" s="28" t="str">
        <f t="shared" si="10"/>
        <v/>
      </c>
      <c r="W53" s="57" t="str">
        <f>IF(ISBLANK($C53),"",'Past Results'!$N$12-$S53)</f>
        <v/>
      </c>
      <c r="X53" s="35">
        <f t="shared" si="11"/>
        <v>49</v>
      </c>
      <c r="Y53" s="61">
        <f>IF(ISBLANK($C53),$O$10/'Past Results'!$D$17,$W53/'Past Results'!$D$17)</f>
        <v>0.17425000000000002</v>
      </c>
      <c r="Z53">
        <f t="shared" si="12"/>
        <v>42.875</v>
      </c>
      <c r="AC53" s="28" t="str">
        <f t="shared" si="49"/>
        <v/>
      </c>
      <c r="AD53" s="28" t="str">
        <f t="shared" ref="AD53:AM53" si="67">IF(AND($Y53&gt;=AC$3,$Y53&lt;AD$3),1,"")</f>
        <v/>
      </c>
      <c r="AE53" s="28" t="str">
        <f t="shared" si="67"/>
        <v/>
      </c>
      <c r="AF53" s="28">
        <f t="shared" si="67"/>
        <v>1</v>
      </c>
      <c r="AG53" s="28" t="str">
        <f t="shared" si="67"/>
        <v/>
      </c>
      <c r="AH53" s="28" t="str">
        <f t="shared" si="67"/>
        <v/>
      </c>
      <c r="AI53" s="28" t="str">
        <f t="shared" si="67"/>
        <v/>
      </c>
      <c r="AJ53" s="28" t="str">
        <f t="shared" si="67"/>
        <v/>
      </c>
      <c r="AK53" s="28" t="str">
        <f t="shared" si="67"/>
        <v/>
      </c>
      <c r="AL53" s="28" t="str">
        <f t="shared" si="67"/>
        <v/>
      </c>
      <c r="AM53" s="28" t="str">
        <f t="shared" si="67"/>
        <v/>
      </c>
    </row>
    <row r="54" spans="1:39" ht="23.25" x14ac:dyDescent="0.35">
      <c r="A54" s="117"/>
      <c r="B54" s="123">
        <f t="shared" si="55"/>
        <v>50</v>
      </c>
      <c r="C54" s="136"/>
      <c r="D54" s="136"/>
      <c r="E54" s="136"/>
      <c r="F54" s="69"/>
      <c r="G54" s="78" t="str">
        <f>IF(ISBLANK($C54),"",IF( ISBLANK($E54),"",VLOOKUP($C54,'Past Results'!$A$3:$J$8,2,0)+VLOOKUP($D54,'Past Results'!$A$3:$J$8,3,0)+VLOOKUP($E54,'Past Results'!$A$3:$J$8,4,0)+$F54))</f>
        <v/>
      </c>
      <c r="H54" s="78" t="str">
        <f>IF(ISBLANK($C54),"",IF( ISBLANK($E54),"",VLOOKUP($C54,'Past Results'!$A$3:$J$8,5,0)+VLOOKUP($D54,'Past Results'!$A$3:$J$8,6,0)+VLOOKUP($E54,'Past Results'!$A$3:$J$8,7,0)-$F54))</f>
        <v/>
      </c>
      <c r="I54" s="78" t="str">
        <f>IF(ISBLANK($C54),"",IF( ISBLANK($E54),"",VLOOKUP($C54,'Past Results'!$A$3:$J$8,8,0)+VLOOKUP($D54,'Past Results'!$A$3:$J$8,9,0)+VLOOKUP($E54,'Past Results'!$A$3:$J$8,10,0)))</f>
        <v/>
      </c>
      <c r="J54" s="78" t="str">
        <f t="shared" si="45"/>
        <v/>
      </c>
      <c r="K54" s="78" t="str">
        <f t="shared" si="46"/>
        <v/>
      </c>
      <c r="L54" s="116"/>
      <c r="M54" s="116"/>
      <c r="N54" s="116"/>
      <c r="O54" s="116"/>
      <c r="P54" s="116"/>
      <c r="Q54" s="166">
        <f t="shared" si="47"/>
        <v>91.275000000000006</v>
      </c>
      <c r="R54" s="166">
        <f t="shared" si="48"/>
        <v>72.875</v>
      </c>
      <c r="S54" s="166"/>
      <c r="T54" s="166" t="str">
        <f t="shared" si="9"/>
        <v/>
      </c>
      <c r="U54" s="28" t="str">
        <f t="shared" si="10"/>
        <v/>
      </c>
      <c r="W54" s="57" t="str">
        <f>IF(ISBLANK($C54),"",'Past Results'!$N$12-$S54)</f>
        <v/>
      </c>
      <c r="X54" s="35">
        <f t="shared" si="11"/>
        <v>50</v>
      </c>
      <c r="Y54" s="61">
        <f>IF(ISBLANK($C54),$O$10/'Past Results'!$D$17,$W54/'Past Results'!$D$17)</f>
        <v>0.17425000000000002</v>
      </c>
      <c r="Z54">
        <f t="shared" si="12"/>
        <v>42.875</v>
      </c>
      <c r="AC54" s="28" t="str">
        <f t="shared" si="49"/>
        <v/>
      </c>
      <c r="AD54" s="28" t="str">
        <f t="shared" ref="AD54:AM54" si="68">IF(AND($Y54&gt;=AC$3,$Y54&lt;AD$3),1,"")</f>
        <v/>
      </c>
      <c r="AE54" s="28" t="str">
        <f t="shared" si="68"/>
        <v/>
      </c>
      <c r="AF54" s="28">
        <f t="shared" si="68"/>
        <v>1</v>
      </c>
      <c r="AG54" s="28" t="str">
        <f t="shared" si="68"/>
        <v/>
      </c>
      <c r="AH54" s="28" t="str">
        <f t="shared" si="68"/>
        <v/>
      </c>
      <c r="AI54" s="28" t="str">
        <f t="shared" si="68"/>
        <v/>
      </c>
      <c r="AJ54" s="28" t="str">
        <f t="shared" si="68"/>
        <v/>
      </c>
      <c r="AK54" s="28" t="str">
        <f t="shared" si="68"/>
        <v/>
      </c>
      <c r="AL54" s="28" t="str">
        <f t="shared" si="68"/>
        <v/>
      </c>
      <c r="AM54" s="28" t="str">
        <f t="shared" si="68"/>
        <v/>
      </c>
    </row>
    <row r="55" spans="1:39" ht="23.25" x14ac:dyDescent="0.35">
      <c r="A55" s="117"/>
      <c r="B55" s="123">
        <f t="shared" si="55"/>
        <v>51</v>
      </c>
      <c r="C55" s="135"/>
      <c r="D55" s="135"/>
      <c r="E55" s="135"/>
      <c r="F55" s="51"/>
      <c r="G55" s="77" t="str">
        <f>IF(ISBLANK($C55),"",IF( ISBLANK($E55),"",VLOOKUP($C55,'Past Results'!$A$3:$J$8,2,0)+VLOOKUP($D55,'Past Results'!$A$3:$J$8,3,0)+VLOOKUP($E55,'Past Results'!$A$3:$J$8,4,0)+$F55))</f>
        <v/>
      </c>
      <c r="H55" s="77" t="str">
        <f>IF(ISBLANK($C55),"",IF( ISBLANK($E55),"",VLOOKUP($C55,'Past Results'!$A$3:$J$8,5,0)+VLOOKUP($D55,'Past Results'!$A$3:$J$8,6,0)+VLOOKUP($E55,'Past Results'!$A$3:$J$8,7,0)-$F55))</f>
        <v/>
      </c>
      <c r="I55" s="77" t="str">
        <f>IF(ISBLANK($C55),"",IF( ISBLANK($E55),"",VLOOKUP($C55,'Past Results'!$A$3:$J$8,8,0)+VLOOKUP($D55,'Past Results'!$A$3:$J$8,9,0)+VLOOKUP($E55,'Past Results'!$A$3:$J$8,10,0)))</f>
        <v/>
      </c>
      <c r="J55" s="77" t="str">
        <f t="shared" si="45"/>
        <v/>
      </c>
      <c r="K55" s="77" t="str">
        <f t="shared" si="46"/>
        <v/>
      </c>
      <c r="L55" s="116"/>
      <c r="M55" s="116"/>
      <c r="N55" s="116"/>
      <c r="O55" s="116"/>
      <c r="P55" s="116"/>
      <c r="Q55" s="166">
        <f t="shared" si="47"/>
        <v>91.275000000000006</v>
      </c>
      <c r="R55" s="166">
        <f t="shared" si="48"/>
        <v>72.875</v>
      </c>
      <c r="S55" s="166"/>
      <c r="T55" s="166" t="str">
        <f t="shared" si="9"/>
        <v/>
      </c>
      <c r="U55" s="28" t="str">
        <f t="shared" si="10"/>
        <v/>
      </c>
      <c r="W55" s="57" t="str">
        <f>IF(ISBLANK($C55),"",'Past Results'!$N$12-$S55)</f>
        <v/>
      </c>
      <c r="X55" s="35">
        <f t="shared" si="11"/>
        <v>51</v>
      </c>
      <c r="Y55" s="61">
        <f>IF(ISBLANK($C55),$O$10/'Past Results'!$D$17,$W55/'Past Results'!$D$17)</f>
        <v>0.17425000000000002</v>
      </c>
      <c r="Z55">
        <f t="shared" si="12"/>
        <v>42.875</v>
      </c>
      <c r="AC55" s="28" t="str">
        <f t="shared" si="49"/>
        <v/>
      </c>
      <c r="AD55" s="28" t="str">
        <f t="shared" ref="AD55:AM55" si="69">IF(AND($Y55&gt;=AC$3,$Y55&lt;AD$3),1,"")</f>
        <v/>
      </c>
      <c r="AE55" s="28" t="str">
        <f t="shared" si="69"/>
        <v/>
      </c>
      <c r="AF55" s="28">
        <f t="shared" si="69"/>
        <v>1</v>
      </c>
      <c r="AG55" s="28" t="str">
        <f t="shared" si="69"/>
        <v/>
      </c>
      <c r="AH55" s="28" t="str">
        <f t="shared" si="69"/>
        <v/>
      </c>
      <c r="AI55" s="28" t="str">
        <f t="shared" si="69"/>
        <v/>
      </c>
      <c r="AJ55" s="28" t="str">
        <f t="shared" si="69"/>
        <v/>
      </c>
      <c r="AK55" s="28" t="str">
        <f t="shared" si="69"/>
        <v/>
      </c>
      <c r="AL55" s="28" t="str">
        <f t="shared" si="69"/>
        <v/>
      </c>
      <c r="AM55" s="28" t="str">
        <f t="shared" si="69"/>
        <v/>
      </c>
    </row>
    <row r="56" spans="1:39" ht="23.25" x14ac:dyDescent="0.35">
      <c r="A56" s="117"/>
      <c r="B56" s="123">
        <f t="shared" si="55"/>
        <v>52</v>
      </c>
      <c r="C56" s="136"/>
      <c r="D56" s="136"/>
      <c r="E56" s="136"/>
      <c r="F56" s="69"/>
      <c r="G56" s="78" t="str">
        <f>IF(ISBLANK($C56),"",IF( ISBLANK($E56),"",VLOOKUP($C56,'Past Results'!$A$3:$J$8,2,0)+VLOOKUP($D56,'Past Results'!$A$3:$J$8,3,0)+VLOOKUP($E56,'Past Results'!$A$3:$J$8,4,0)+$F56))</f>
        <v/>
      </c>
      <c r="H56" s="78" t="str">
        <f>IF(ISBLANK($C56),"",IF( ISBLANK($E56),"",VLOOKUP($C56,'Past Results'!$A$3:$J$8,5,0)+VLOOKUP($D56,'Past Results'!$A$3:$J$8,6,0)+VLOOKUP($E56,'Past Results'!$A$3:$J$8,7,0)-$F56))</f>
        <v/>
      </c>
      <c r="I56" s="78" t="str">
        <f>IF(ISBLANK($C56),"",IF( ISBLANK($E56),"",VLOOKUP($C56,'Past Results'!$A$3:$J$8,8,0)+VLOOKUP($D56,'Past Results'!$A$3:$J$8,9,0)+VLOOKUP($E56,'Past Results'!$A$3:$J$8,10,0)))</f>
        <v/>
      </c>
      <c r="J56" s="78" t="str">
        <f t="shared" si="45"/>
        <v/>
      </c>
      <c r="K56" s="78" t="str">
        <f t="shared" si="46"/>
        <v/>
      </c>
      <c r="L56" s="116"/>
      <c r="M56" s="116"/>
      <c r="N56" s="116"/>
      <c r="O56" s="116"/>
      <c r="P56" s="116"/>
      <c r="Q56" s="166">
        <f t="shared" si="47"/>
        <v>91.275000000000006</v>
      </c>
      <c r="R56" s="166">
        <f t="shared" si="48"/>
        <v>72.875</v>
      </c>
      <c r="S56" s="166"/>
      <c r="T56" s="166" t="str">
        <f t="shared" si="9"/>
        <v/>
      </c>
      <c r="U56" s="28" t="str">
        <f t="shared" si="10"/>
        <v/>
      </c>
      <c r="W56" s="57" t="str">
        <f>IF(ISBLANK($C56),"",'Past Results'!$N$12-$S56)</f>
        <v/>
      </c>
      <c r="X56" s="35">
        <f t="shared" si="11"/>
        <v>52</v>
      </c>
      <c r="Y56" s="61">
        <f>IF(ISBLANK($C56),$O$10/'Past Results'!$D$17,$W56/'Past Results'!$D$17)</f>
        <v>0.17425000000000002</v>
      </c>
      <c r="Z56">
        <f t="shared" si="12"/>
        <v>42.875</v>
      </c>
      <c r="AC56" s="28" t="str">
        <f t="shared" si="49"/>
        <v/>
      </c>
      <c r="AD56" s="28" t="str">
        <f t="shared" ref="AD56:AM56" si="70">IF(AND($Y56&gt;=AC$3,$Y56&lt;AD$3),1,"")</f>
        <v/>
      </c>
      <c r="AE56" s="28" t="str">
        <f t="shared" si="70"/>
        <v/>
      </c>
      <c r="AF56" s="28">
        <f t="shared" si="70"/>
        <v>1</v>
      </c>
      <c r="AG56" s="28" t="str">
        <f t="shared" si="70"/>
        <v/>
      </c>
      <c r="AH56" s="28" t="str">
        <f t="shared" si="70"/>
        <v/>
      </c>
      <c r="AI56" s="28" t="str">
        <f t="shared" si="70"/>
        <v/>
      </c>
      <c r="AJ56" s="28" t="str">
        <f t="shared" si="70"/>
        <v/>
      </c>
      <c r="AK56" s="28" t="str">
        <f t="shared" si="70"/>
        <v/>
      </c>
      <c r="AL56" s="28" t="str">
        <f t="shared" si="70"/>
        <v/>
      </c>
      <c r="AM56" s="28" t="str">
        <f t="shared" si="70"/>
        <v/>
      </c>
    </row>
    <row r="57" spans="1:39" ht="23.25" x14ac:dyDescent="0.35">
      <c r="A57" s="117"/>
      <c r="B57" s="123">
        <f t="shared" si="55"/>
        <v>53</v>
      </c>
      <c r="C57" s="135"/>
      <c r="D57" s="135"/>
      <c r="E57" s="135"/>
      <c r="F57" s="51"/>
      <c r="G57" s="77" t="str">
        <f>IF(ISBLANK($C57),"",IF( ISBLANK($E57),"",VLOOKUP($C57,'Past Results'!$A$3:$J$8,2,0)+VLOOKUP($D57,'Past Results'!$A$3:$J$8,3,0)+VLOOKUP($E57,'Past Results'!$A$3:$J$8,4,0)+$F57))</f>
        <v/>
      </c>
      <c r="H57" s="77" t="str">
        <f>IF(ISBLANK($C57),"",IF( ISBLANK($E57),"",VLOOKUP($C57,'Past Results'!$A$3:$J$8,5,0)+VLOOKUP($D57,'Past Results'!$A$3:$J$8,6,0)+VLOOKUP($E57,'Past Results'!$A$3:$J$8,7,0)-$F57))</f>
        <v/>
      </c>
      <c r="I57" s="77" t="str">
        <f>IF(ISBLANK($C57),"",IF( ISBLANK($E57),"",VLOOKUP($C57,'Past Results'!$A$3:$J$8,8,0)+VLOOKUP($D57,'Past Results'!$A$3:$J$8,9,0)+VLOOKUP($E57,'Past Results'!$A$3:$J$8,10,0)))</f>
        <v/>
      </c>
      <c r="J57" s="77" t="str">
        <f t="shared" si="45"/>
        <v/>
      </c>
      <c r="K57" s="77" t="str">
        <f t="shared" si="46"/>
        <v/>
      </c>
      <c r="L57" s="116"/>
      <c r="M57" s="116"/>
      <c r="N57" s="116"/>
      <c r="O57" s="116"/>
      <c r="P57" s="116"/>
      <c r="Q57" s="166">
        <f t="shared" si="47"/>
        <v>91.275000000000006</v>
      </c>
      <c r="R57" s="166">
        <f t="shared" si="48"/>
        <v>72.875</v>
      </c>
      <c r="S57" s="166"/>
      <c r="T57" s="166" t="str">
        <f t="shared" si="9"/>
        <v/>
      </c>
      <c r="U57" s="28" t="str">
        <f t="shared" si="10"/>
        <v/>
      </c>
      <c r="W57" s="57" t="str">
        <f>IF(ISBLANK($C57),"",'Past Results'!$N$12-$S57)</f>
        <v/>
      </c>
      <c r="X57" s="35">
        <f t="shared" si="11"/>
        <v>53</v>
      </c>
      <c r="Y57" s="61">
        <f>IF(ISBLANK($C57),$O$10/'Past Results'!$D$17,$W57/'Past Results'!$D$17)</f>
        <v>0.17425000000000002</v>
      </c>
      <c r="Z57">
        <f t="shared" si="12"/>
        <v>42.875</v>
      </c>
      <c r="AC57" s="28" t="str">
        <f t="shared" si="49"/>
        <v/>
      </c>
      <c r="AD57" s="28" t="str">
        <f t="shared" ref="AD57:AM57" si="71">IF(AND($Y57&gt;=AC$3,$Y57&lt;AD$3),1,"")</f>
        <v/>
      </c>
      <c r="AE57" s="28" t="str">
        <f t="shared" si="71"/>
        <v/>
      </c>
      <c r="AF57" s="28">
        <f t="shared" si="71"/>
        <v>1</v>
      </c>
      <c r="AG57" s="28" t="str">
        <f t="shared" si="71"/>
        <v/>
      </c>
      <c r="AH57" s="28" t="str">
        <f t="shared" si="71"/>
        <v/>
      </c>
      <c r="AI57" s="28" t="str">
        <f t="shared" si="71"/>
        <v/>
      </c>
      <c r="AJ57" s="28" t="str">
        <f t="shared" si="71"/>
        <v/>
      </c>
      <c r="AK57" s="28" t="str">
        <f t="shared" si="71"/>
        <v/>
      </c>
      <c r="AL57" s="28" t="str">
        <f t="shared" si="71"/>
        <v/>
      </c>
      <c r="AM57" s="28" t="str">
        <f t="shared" si="71"/>
        <v/>
      </c>
    </row>
    <row r="58" spans="1:39" ht="23.25" x14ac:dyDescent="0.35">
      <c r="A58" s="117"/>
      <c r="B58" s="123">
        <f t="shared" si="55"/>
        <v>54</v>
      </c>
      <c r="C58" s="136"/>
      <c r="D58" s="136"/>
      <c r="E58" s="136"/>
      <c r="F58" s="69"/>
      <c r="G58" s="78" t="str">
        <f>IF(ISBLANK($C58),"",IF( ISBLANK($E58),"",VLOOKUP($C58,'Past Results'!$A$3:$J$8,2,0)+VLOOKUP($D58,'Past Results'!$A$3:$J$8,3,0)+VLOOKUP($E58,'Past Results'!$A$3:$J$8,4,0)+$F58))</f>
        <v/>
      </c>
      <c r="H58" s="78" t="str">
        <f>IF(ISBLANK($C58),"",IF( ISBLANK($E58),"",VLOOKUP($C58,'Past Results'!$A$3:$J$8,5,0)+VLOOKUP($D58,'Past Results'!$A$3:$J$8,6,0)+VLOOKUP($E58,'Past Results'!$A$3:$J$8,7,0)-$F58))</f>
        <v/>
      </c>
      <c r="I58" s="78" t="str">
        <f>IF(ISBLANK($C58),"",IF( ISBLANK($E58),"",VLOOKUP($C58,'Past Results'!$A$3:$J$8,8,0)+VLOOKUP($D58,'Past Results'!$A$3:$J$8,9,0)+VLOOKUP($E58,'Past Results'!$A$3:$J$8,10,0)))</f>
        <v/>
      </c>
      <c r="J58" s="78" t="str">
        <f t="shared" si="45"/>
        <v/>
      </c>
      <c r="K58" s="78" t="str">
        <f t="shared" si="46"/>
        <v/>
      </c>
      <c r="L58" s="116"/>
      <c r="M58" s="116"/>
      <c r="N58" s="116"/>
      <c r="O58" s="116"/>
      <c r="P58" s="116"/>
      <c r="Q58" s="166">
        <f t="shared" si="47"/>
        <v>91.275000000000006</v>
      </c>
      <c r="R58" s="166">
        <f t="shared" si="48"/>
        <v>72.875</v>
      </c>
      <c r="S58" s="166"/>
      <c r="T58" s="166" t="str">
        <f t="shared" si="9"/>
        <v/>
      </c>
      <c r="U58" s="28" t="str">
        <f t="shared" si="10"/>
        <v/>
      </c>
      <c r="W58" s="57" t="str">
        <f>IF(ISBLANK($C58),"",'Past Results'!$N$12-$S58)</f>
        <v/>
      </c>
      <c r="X58" s="35">
        <f t="shared" si="11"/>
        <v>54</v>
      </c>
      <c r="Y58" s="61">
        <f>IF(ISBLANK($C58),$O$10/'Past Results'!$D$17,$W58/'Past Results'!$D$17)</f>
        <v>0.17425000000000002</v>
      </c>
      <c r="Z58">
        <f t="shared" si="12"/>
        <v>42.875</v>
      </c>
      <c r="AC58" s="28" t="str">
        <f t="shared" si="49"/>
        <v/>
      </c>
      <c r="AD58" s="28" t="str">
        <f t="shared" ref="AD58:AM58" si="72">IF(AND($Y58&gt;=AC$3,$Y58&lt;AD$3),1,"")</f>
        <v/>
      </c>
      <c r="AE58" s="28" t="str">
        <f t="shared" si="72"/>
        <v/>
      </c>
      <c r="AF58" s="28">
        <f t="shared" si="72"/>
        <v>1</v>
      </c>
      <c r="AG58" s="28" t="str">
        <f t="shared" si="72"/>
        <v/>
      </c>
      <c r="AH58" s="28" t="str">
        <f t="shared" si="72"/>
        <v/>
      </c>
      <c r="AI58" s="28" t="str">
        <f t="shared" si="72"/>
        <v/>
      </c>
      <c r="AJ58" s="28" t="str">
        <f t="shared" si="72"/>
        <v/>
      </c>
      <c r="AK58" s="28" t="str">
        <f t="shared" si="72"/>
        <v/>
      </c>
      <c r="AL58" s="28" t="str">
        <f t="shared" si="72"/>
        <v/>
      </c>
      <c r="AM58" s="28" t="str">
        <f t="shared" si="72"/>
        <v/>
      </c>
    </row>
    <row r="59" spans="1:39" ht="23.25" x14ac:dyDescent="0.35">
      <c r="A59" s="117"/>
      <c r="B59" s="123">
        <f t="shared" si="55"/>
        <v>55</v>
      </c>
      <c r="C59" s="135"/>
      <c r="D59" s="135"/>
      <c r="E59" s="135"/>
      <c r="F59" s="51"/>
      <c r="G59" s="77" t="str">
        <f>IF(ISBLANK($C59),"",IF( ISBLANK($E59),"",VLOOKUP($C59,'Past Results'!$A$3:$J$8,2,0)+VLOOKUP($D59,'Past Results'!$A$3:$J$8,3,0)+VLOOKUP($E59,'Past Results'!$A$3:$J$8,4,0)+$F59))</f>
        <v/>
      </c>
      <c r="H59" s="77" t="str">
        <f>IF(ISBLANK($C59),"",IF( ISBLANK($E59),"",VLOOKUP($C59,'Past Results'!$A$3:$J$8,5,0)+VLOOKUP($D59,'Past Results'!$A$3:$J$8,6,0)+VLOOKUP($E59,'Past Results'!$A$3:$J$8,7,0)-$F59))</f>
        <v/>
      </c>
      <c r="I59" s="77" t="str">
        <f>IF(ISBLANK($C59),"",IF( ISBLANK($E59),"",VLOOKUP($C59,'Past Results'!$A$3:$J$8,8,0)+VLOOKUP($D59,'Past Results'!$A$3:$J$8,9,0)+VLOOKUP($E59,'Past Results'!$A$3:$J$8,10,0)))</f>
        <v/>
      </c>
      <c r="J59" s="77" t="str">
        <f t="shared" si="45"/>
        <v/>
      </c>
      <c r="K59" s="77" t="str">
        <f t="shared" si="46"/>
        <v/>
      </c>
      <c r="L59" s="116"/>
      <c r="M59" s="116"/>
      <c r="N59" s="116"/>
      <c r="O59" s="116"/>
      <c r="P59" s="116"/>
      <c r="Q59" s="166">
        <f t="shared" si="47"/>
        <v>91.275000000000006</v>
      </c>
      <c r="R59" s="166">
        <f t="shared" si="48"/>
        <v>72.875</v>
      </c>
      <c r="S59" s="166"/>
      <c r="T59" s="166" t="str">
        <f t="shared" si="9"/>
        <v/>
      </c>
      <c r="U59" s="28" t="str">
        <f t="shared" si="10"/>
        <v/>
      </c>
      <c r="W59" s="57" t="str">
        <f>IF(ISBLANK($C59),"",'Past Results'!$N$12-$S59)</f>
        <v/>
      </c>
      <c r="X59" s="35">
        <f t="shared" si="11"/>
        <v>55</v>
      </c>
      <c r="Y59" s="61">
        <f>IF(ISBLANK($C59),$O$10/'Past Results'!$D$17,$W59/'Past Results'!$D$17)</f>
        <v>0.17425000000000002</v>
      </c>
      <c r="Z59">
        <f t="shared" si="12"/>
        <v>42.875</v>
      </c>
      <c r="AC59" s="28" t="str">
        <f t="shared" si="49"/>
        <v/>
      </c>
      <c r="AD59" s="28" t="str">
        <f t="shared" ref="AD59:AM59" si="73">IF(AND($Y59&gt;=AC$3,$Y59&lt;AD$3),1,"")</f>
        <v/>
      </c>
      <c r="AE59" s="28" t="str">
        <f t="shared" si="73"/>
        <v/>
      </c>
      <c r="AF59" s="28">
        <f t="shared" si="73"/>
        <v>1</v>
      </c>
      <c r="AG59" s="28" t="str">
        <f t="shared" si="73"/>
        <v/>
      </c>
      <c r="AH59" s="28" t="str">
        <f t="shared" si="73"/>
        <v/>
      </c>
      <c r="AI59" s="28" t="str">
        <f t="shared" si="73"/>
        <v/>
      </c>
      <c r="AJ59" s="28" t="str">
        <f t="shared" si="73"/>
        <v/>
      </c>
      <c r="AK59" s="28" t="str">
        <f t="shared" si="73"/>
        <v/>
      </c>
      <c r="AL59" s="28" t="str">
        <f t="shared" si="73"/>
        <v/>
      </c>
      <c r="AM59" s="28" t="str">
        <f t="shared" si="73"/>
        <v/>
      </c>
    </row>
    <row r="60" spans="1:39" ht="23.25" x14ac:dyDescent="0.35">
      <c r="A60" s="117"/>
      <c r="B60" s="123">
        <f t="shared" si="55"/>
        <v>56</v>
      </c>
      <c r="C60" s="136"/>
      <c r="D60" s="136"/>
      <c r="E60" s="136"/>
      <c r="F60" s="69"/>
      <c r="G60" s="78" t="str">
        <f>IF(ISBLANK($C60),"",IF( ISBLANK($E60),"",VLOOKUP($C60,'Past Results'!$A$3:$J$8,2,0)+VLOOKUP($D60,'Past Results'!$A$3:$J$8,3,0)+VLOOKUP($E60,'Past Results'!$A$3:$J$8,4,0)+$F60))</f>
        <v/>
      </c>
      <c r="H60" s="78" t="str">
        <f>IF(ISBLANK($C60),"",IF( ISBLANK($E60),"",VLOOKUP($C60,'Past Results'!$A$3:$J$8,5,0)+VLOOKUP($D60,'Past Results'!$A$3:$J$8,6,0)+VLOOKUP($E60,'Past Results'!$A$3:$J$8,7,0)-$F60))</f>
        <v/>
      </c>
      <c r="I60" s="78" t="str">
        <f>IF(ISBLANK($C60),"",IF( ISBLANK($E60),"",VLOOKUP($C60,'Past Results'!$A$3:$J$8,8,0)+VLOOKUP($D60,'Past Results'!$A$3:$J$8,9,0)+VLOOKUP($E60,'Past Results'!$A$3:$J$8,10,0)))</f>
        <v/>
      </c>
      <c r="J60" s="78" t="str">
        <f t="shared" si="45"/>
        <v/>
      </c>
      <c r="K60" s="78" t="str">
        <f t="shared" si="46"/>
        <v/>
      </c>
      <c r="L60" s="116"/>
      <c r="M60" s="116"/>
      <c r="N60" s="116"/>
      <c r="O60" s="116"/>
      <c r="P60" s="116"/>
      <c r="Q60" s="166">
        <f t="shared" si="47"/>
        <v>91.275000000000006</v>
      </c>
      <c r="R60" s="166">
        <f t="shared" si="48"/>
        <v>72.875</v>
      </c>
      <c r="S60" s="166"/>
      <c r="T60" s="166" t="str">
        <f t="shared" si="9"/>
        <v/>
      </c>
      <c r="U60" s="28" t="str">
        <f t="shared" si="10"/>
        <v/>
      </c>
      <c r="W60" s="57" t="str">
        <f>IF(ISBLANK($C60),"",'Past Results'!$N$12-$S60)</f>
        <v/>
      </c>
      <c r="X60" s="35">
        <f t="shared" si="11"/>
        <v>56</v>
      </c>
      <c r="Y60" s="61">
        <f>IF(ISBLANK($C60),$O$10/'Past Results'!$D$17,$W60/'Past Results'!$D$17)</f>
        <v>0.17425000000000002</v>
      </c>
      <c r="Z60">
        <f t="shared" si="12"/>
        <v>42.875</v>
      </c>
      <c r="AC60" s="28" t="str">
        <f t="shared" si="49"/>
        <v/>
      </c>
      <c r="AD60" s="28" t="str">
        <f t="shared" ref="AD60:AM60" si="74">IF(AND($Y60&gt;=AC$3,$Y60&lt;AD$3),1,"")</f>
        <v/>
      </c>
      <c r="AE60" s="28" t="str">
        <f t="shared" si="74"/>
        <v/>
      </c>
      <c r="AF60" s="28">
        <f t="shared" si="74"/>
        <v>1</v>
      </c>
      <c r="AG60" s="28" t="str">
        <f t="shared" si="74"/>
        <v/>
      </c>
      <c r="AH60" s="28" t="str">
        <f t="shared" si="74"/>
        <v/>
      </c>
      <c r="AI60" s="28" t="str">
        <f t="shared" si="74"/>
        <v/>
      </c>
      <c r="AJ60" s="28" t="str">
        <f t="shared" si="74"/>
        <v/>
      </c>
      <c r="AK60" s="28" t="str">
        <f t="shared" si="74"/>
        <v/>
      </c>
      <c r="AL60" s="28" t="str">
        <f t="shared" si="74"/>
        <v/>
      </c>
      <c r="AM60" s="28" t="str">
        <f t="shared" si="74"/>
        <v/>
      </c>
    </row>
    <row r="61" spans="1:39" ht="23.25" x14ac:dyDescent="0.35">
      <c r="A61" s="117"/>
      <c r="B61" s="123">
        <f t="shared" si="55"/>
        <v>57</v>
      </c>
      <c r="C61" s="135"/>
      <c r="D61" s="135"/>
      <c r="E61" s="135"/>
      <c r="F61" s="51"/>
      <c r="G61" s="77" t="str">
        <f>IF(ISBLANK($C61),"",IF( ISBLANK($E61),"",VLOOKUP($C61,'Past Results'!$A$3:$J$8,2,0)+VLOOKUP($D61,'Past Results'!$A$3:$J$8,3,0)+VLOOKUP($E61,'Past Results'!$A$3:$J$8,4,0)+$F61))</f>
        <v/>
      </c>
      <c r="H61" s="77" t="str">
        <f>IF(ISBLANK($C61),"",IF( ISBLANK($E61),"",VLOOKUP($C61,'Past Results'!$A$3:$J$8,5,0)+VLOOKUP($D61,'Past Results'!$A$3:$J$8,6,0)+VLOOKUP($E61,'Past Results'!$A$3:$J$8,7,0)-$F61))</f>
        <v/>
      </c>
      <c r="I61" s="77" t="str">
        <f>IF(ISBLANK($C61),"",IF( ISBLANK($E61),"",VLOOKUP($C61,'Past Results'!$A$3:$J$8,8,0)+VLOOKUP($D61,'Past Results'!$A$3:$J$8,9,0)+VLOOKUP($E61,'Past Results'!$A$3:$J$8,10,0)))</f>
        <v/>
      </c>
      <c r="J61" s="77" t="str">
        <f t="shared" si="45"/>
        <v/>
      </c>
      <c r="K61" s="77" t="str">
        <f t="shared" si="46"/>
        <v/>
      </c>
      <c r="L61" s="116"/>
      <c r="M61" s="116"/>
      <c r="N61" s="116"/>
      <c r="O61" s="116"/>
      <c r="P61" s="116"/>
      <c r="Q61" s="166">
        <f t="shared" si="47"/>
        <v>91.275000000000006</v>
      </c>
      <c r="R61" s="166">
        <f t="shared" si="48"/>
        <v>72.875</v>
      </c>
      <c r="S61" s="166"/>
      <c r="T61" s="166" t="str">
        <f t="shared" si="9"/>
        <v/>
      </c>
      <c r="U61" s="28" t="str">
        <f t="shared" si="10"/>
        <v/>
      </c>
      <c r="W61" s="57" t="str">
        <f>IF(ISBLANK($C61),"",'Past Results'!$N$12-$S61)</f>
        <v/>
      </c>
      <c r="X61" s="35">
        <f t="shared" si="11"/>
        <v>57</v>
      </c>
      <c r="Y61" s="61">
        <f>IF(ISBLANK($C61),$O$10/'Past Results'!$D$17,$W61/'Past Results'!$D$17)</f>
        <v>0.17425000000000002</v>
      </c>
      <c r="Z61">
        <f t="shared" si="12"/>
        <v>42.875</v>
      </c>
      <c r="AC61" s="28" t="str">
        <f t="shared" si="49"/>
        <v/>
      </c>
      <c r="AD61" s="28" t="str">
        <f t="shared" ref="AD61:AM61" si="75">IF(AND($Y61&gt;=AC$3,$Y61&lt;AD$3),1,"")</f>
        <v/>
      </c>
      <c r="AE61" s="28" t="str">
        <f t="shared" si="75"/>
        <v/>
      </c>
      <c r="AF61" s="28">
        <f t="shared" si="75"/>
        <v>1</v>
      </c>
      <c r="AG61" s="28" t="str">
        <f t="shared" si="75"/>
        <v/>
      </c>
      <c r="AH61" s="28" t="str">
        <f t="shared" si="75"/>
        <v/>
      </c>
      <c r="AI61" s="28" t="str">
        <f t="shared" si="75"/>
        <v/>
      </c>
      <c r="AJ61" s="28" t="str">
        <f t="shared" si="75"/>
        <v/>
      </c>
      <c r="AK61" s="28" t="str">
        <f t="shared" si="75"/>
        <v/>
      </c>
      <c r="AL61" s="28" t="str">
        <f t="shared" si="75"/>
        <v/>
      </c>
      <c r="AM61" s="28" t="str">
        <f t="shared" si="75"/>
        <v/>
      </c>
    </row>
    <row r="62" spans="1:39" ht="23.25" x14ac:dyDescent="0.35">
      <c r="A62" s="117"/>
      <c r="B62" s="123">
        <f t="shared" si="55"/>
        <v>58</v>
      </c>
      <c r="C62" s="136"/>
      <c r="D62" s="136"/>
      <c r="E62" s="136"/>
      <c r="F62" s="69"/>
      <c r="G62" s="78" t="str">
        <f>IF(ISBLANK($C62),"",IF( ISBLANK($E62),"",VLOOKUP($C62,'Past Results'!$A$3:$J$8,2,0)+VLOOKUP($D62,'Past Results'!$A$3:$J$8,3,0)+VLOOKUP($E62,'Past Results'!$A$3:$J$8,4,0)+$F62))</f>
        <v/>
      </c>
      <c r="H62" s="78" t="str">
        <f>IF(ISBLANK($C62),"",IF( ISBLANK($E62),"",VLOOKUP($C62,'Past Results'!$A$3:$J$8,5,0)+VLOOKUP($D62,'Past Results'!$A$3:$J$8,6,0)+VLOOKUP($E62,'Past Results'!$A$3:$J$8,7,0)-$F62))</f>
        <v/>
      </c>
      <c r="I62" s="78" t="str">
        <f>IF(ISBLANK($C62),"",IF( ISBLANK($E62),"",VLOOKUP($C62,'Past Results'!$A$3:$J$8,8,0)+VLOOKUP($D62,'Past Results'!$A$3:$J$8,9,0)+VLOOKUP($E62,'Past Results'!$A$3:$J$8,10,0)))</f>
        <v/>
      </c>
      <c r="J62" s="78" t="str">
        <f t="shared" si="45"/>
        <v/>
      </c>
      <c r="K62" s="78" t="str">
        <f t="shared" si="46"/>
        <v/>
      </c>
      <c r="L62" s="116"/>
      <c r="M62" s="116"/>
      <c r="N62" s="116"/>
      <c r="O62" s="116"/>
      <c r="P62" s="116"/>
      <c r="Q62" s="166">
        <f t="shared" si="47"/>
        <v>91.275000000000006</v>
      </c>
      <c r="R62" s="166">
        <f t="shared" si="48"/>
        <v>72.875</v>
      </c>
      <c r="S62" s="166"/>
      <c r="T62" s="166" t="str">
        <f t="shared" si="9"/>
        <v/>
      </c>
      <c r="U62" s="28" t="str">
        <f t="shared" si="10"/>
        <v/>
      </c>
      <c r="W62" s="57" t="str">
        <f>IF(ISBLANK($C62),"",'Past Results'!$N$12-$S62)</f>
        <v/>
      </c>
      <c r="X62" s="35">
        <f t="shared" si="11"/>
        <v>58</v>
      </c>
      <c r="Y62" s="61">
        <f>IF(ISBLANK($C62),$O$10/'Past Results'!$D$17,$W62/'Past Results'!$D$17)</f>
        <v>0.17425000000000002</v>
      </c>
      <c r="Z62">
        <f t="shared" si="12"/>
        <v>42.875</v>
      </c>
      <c r="AC62" s="28" t="str">
        <f t="shared" si="49"/>
        <v/>
      </c>
      <c r="AD62" s="28" t="str">
        <f t="shared" ref="AD62:AM62" si="76">IF(AND($Y62&gt;=AC$3,$Y62&lt;AD$3),1,"")</f>
        <v/>
      </c>
      <c r="AE62" s="28" t="str">
        <f t="shared" si="76"/>
        <v/>
      </c>
      <c r="AF62" s="28">
        <f t="shared" si="76"/>
        <v>1</v>
      </c>
      <c r="AG62" s="28" t="str">
        <f t="shared" si="76"/>
        <v/>
      </c>
      <c r="AH62" s="28" t="str">
        <f t="shared" si="76"/>
        <v/>
      </c>
      <c r="AI62" s="28" t="str">
        <f t="shared" si="76"/>
        <v/>
      </c>
      <c r="AJ62" s="28" t="str">
        <f t="shared" si="76"/>
        <v/>
      </c>
      <c r="AK62" s="28" t="str">
        <f t="shared" si="76"/>
        <v/>
      </c>
      <c r="AL62" s="28" t="str">
        <f t="shared" si="76"/>
        <v/>
      </c>
      <c r="AM62" s="28" t="str">
        <f t="shared" si="76"/>
        <v/>
      </c>
    </row>
    <row r="63" spans="1:39" ht="23.25" x14ac:dyDescent="0.35">
      <c r="A63" s="117"/>
      <c r="B63" s="123">
        <f t="shared" si="55"/>
        <v>59</v>
      </c>
      <c r="C63" s="135"/>
      <c r="D63" s="135"/>
      <c r="E63" s="135"/>
      <c r="F63" s="51"/>
      <c r="G63" s="77" t="str">
        <f>IF(ISBLANK($C63),"",IF( ISBLANK($E63),"",VLOOKUP($C63,'Past Results'!$A$3:$J$8,2,0)+VLOOKUP($D63,'Past Results'!$A$3:$J$8,3,0)+VLOOKUP($E63,'Past Results'!$A$3:$J$8,4,0)+$F63))</f>
        <v/>
      </c>
      <c r="H63" s="77" t="str">
        <f>IF(ISBLANK($C63),"",IF( ISBLANK($E63),"",VLOOKUP($C63,'Past Results'!$A$3:$J$8,5,0)+VLOOKUP($D63,'Past Results'!$A$3:$J$8,6,0)+VLOOKUP($E63,'Past Results'!$A$3:$J$8,7,0)-$F63))</f>
        <v/>
      </c>
      <c r="I63" s="77" t="str">
        <f>IF(ISBLANK($C63),"",IF( ISBLANK($E63),"",VLOOKUP($C63,'Past Results'!$A$3:$J$8,8,0)+VLOOKUP($D63,'Past Results'!$A$3:$J$8,9,0)+VLOOKUP($E63,'Past Results'!$A$3:$J$8,10,0)))</f>
        <v/>
      </c>
      <c r="J63" s="77" t="str">
        <f t="shared" si="45"/>
        <v/>
      </c>
      <c r="K63" s="77" t="str">
        <f t="shared" si="46"/>
        <v/>
      </c>
      <c r="L63" s="116"/>
      <c r="M63" s="116"/>
      <c r="N63" s="116"/>
      <c r="O63" s="116"/>
      <c r="P63" s="116"/>
      <c r="Q63" s="166">
        <f t="shared" si="47"/>
        <v>91.275000000000006</v>
      </c>
      <c r="R63" s="166">
        <f t="shared" si="48"/>
        <v>72.875</v>
      </c>
      <c r="S63" s="166"/>
      <c r="T63" s="166" t="str">
        <f t="shared" si="9"/>
        <v/>
      </c>
      <c r="U63" s="28" t="str">
        <f t="shared" si="10"/>
        <v/>
      </c>
      <c r="W63" s="57" t="str">
        <f>IF(ISBLANK($C63),"",'Past Results'!$N$12-$S63)</f>
        <v/>
      </c>
      <c r="X63" s="35">
        <f t="shared" si="11"/>
        <v>59</v>
      </c>
      <c r="Y63" s="61">
        <f>IF(ISBLANK($C63),$O$10/'Past Results'!$D$17,$W63/'Past Results'!$D$17)</f>
        <v>0.17425000000000002</v>
      </c>
      <c r="Z63">
        <f t="shared" si="12"/>
        <v>42.875</v>
      </c>
      <c r="AC63" s="28" t="str">
        <f t="shared" si="49"/>
        <v/>
      </c>
      <c r="AD63" s="28" t="str">
        <f t="shared" ref="AD63:AM63" si="77">IF(AND($Y63&gt;=AC$3,$Y63&lt;AD$3),1,"")</f>
        <v/>
      </c>
      <c r="AE63" s="28" t="str">
        <f t="shared" si="77"/>
        <v/>
      </c>
      <c r="AF63" s="28">
        <f t="shared" si="77"/>
        <v>1</v>
      </c>
      <c r="AG63" s="28" t="str">
        <f t="shared" si="77"/>
        <v/>
      </c>
      <c r="AH63" s="28" t="str">
        <f t="shared" si="77"/>
        <v/>
      </c>
      <c r="AI63" s="28" t="str">
        <f t="shared" si="77"/>
        <v/>
      </c>
      <c r="AJ63" s="28" t="str">
        <f t="shared" si="77"/>
        <v/>
      </c>
      <c r="AK63" s="28" t="str">
        <f t="shared" si="77"/>
        <v/>
      </c>
      <c r="AL63" s="28" t="str">
        <f t="shared" si="77"/>
        <v/>
      </c>
      <c r="AM63" s="28" t="str">
        <f t="shared" si="77"/>
        <v/>
      </c>
    </row>
    <row r="64" spans="1:39" ht="23.25" x14ac:dyDescent="0.35">
      <c r="A64" s="117"/>
      <c r="B64" s="123">
        <f t="shared" si="55"/>
        <v>60</v>
      </c>
      <c r="C64" s="136"/>
      <c r="D64" s="136"/>
      <c r="E64" s="136"/>
      <c r="F64" s="69"/>
      <c r="G64" s="78" t="str">
        <f>IF(ISBLANK($C64),"",IF( ISBLANK($E64),"",VLOOKUP($C64,'Past Results'!$A$3:$J$8,2,0)+VLOOKUP($D64,'Past Results'!$A$3:$J$8,3,0)+VLOOKUP($E64,'Past Results'!$A$3:$J$8,4,0)+$F64))</f>
        <v/>
      </c>
      <c r="H64" s="78" t="str">
        <f>IF(ISBLANK($C64),"",IF( ISBLANK($E64),"",VLOOKUP($C64,'Past Results'!$A$3:$J$8,5,0)+VLOOKUP($D64,'Past Results'!$A$3:$J$8,6,0)+VLOOKUP($E64,'Past Results'!$A$3:$J$8,7,0)-$F64))</f>
        <v/>
      </c>
      <c r="I64" s="78" t="str">
        <f>IF(ISBLANK($C64),"",IF( ISBLANK($E64),"",VLOOKUP($C64,'Past Results'!$A$3:$J$8,8,0)+VLOOKUP($D64,'Past Results'!$A$3:$J$8,9,0)+VLOOKUP($E64,'Past Results'!$A$3:$J$8,10,0)))</f>
        <v/>
      </c>
      <c r="J64" s="78" t="str">
        <f t="shared" si="45"/>
        <v/>
      </c>
      <c r="K64" s="78" t="str">
        <f t="shared" si="46"/>
        <v/>
      </c>
      <c r="L64" s="116"/>
      <c r="M64" s="116"/>
      <c r="N64" s="116"/>
      <c r="O64" s="116"/>
      <c r="P64" s="116"/>
      <c r="Q64" s="166">
        <f t="shared" si="47"/>
        <v>91.275000000000006</v>
      </c>
      <c r="R64" s="166">
        <f t="shared" si="48"/>
        <v>72.875</v>
      </c>
      <c r="S64" s="166"/>
      <c r="T64" s="166" t="str">
        <f t="shared" si="9"/>
        <v/>
      </c>
      <c r="U64" s="28" t="str">
        <f t="shared" si="10"/>
        <v/>
      </c>
      <c r="W64" s="57" t="str">
        <f>IF(ISBLANK($C64),"",'Past Results'!$N$12-$S64)</f>
        <v/>
      </c>
      <c r="X64" s="35">
        <f t="shared" si="11"/>
        <v>60</v>
      </c>
      <c r="Y64" s="61">
        <f>IF(ISBLANK($C64),$O$10/'Past Results'!$D$17,$W64/'Past Results'!$D$17)</f>
        <v>0.17425000000000002</v>
      </c>
      <c r="Z64">
        <f t="shared" si="12"/>
        <v>42.875</v>
      </c>
      <c r="AC64" s="28" t="str">
        <f t="shared" si="49"/>
        <v/>
      </c>
      <c r="AD64" s="28" t="str">
        <f t="shared" ref="AD64:AM64" si="78">IF(AND($Y64&gt;=AC$3,$Y64&lt;AD$3),1,"")</f>
        <v/>
      </c>
      <c r="AE64" s="28" t="str">
        <f t="shared" si="78"/>
        <v/>
      </c>
      <c r="AF64" s="28">
        <f t="shared" si="78"/>
        <v>1</v>
      </c>
      <c r="AG64" s="28" t="str">
        <f t="shared" si="78"/>
        <v/>
      </c>
      <c r="AH64" s="28" t="str">
        <f t="shared" si="78"/>
        <v/>
      </c>
      <c r="AI64" s="28" t="str">
        <f t="shared" si="78"/>
        <v/>
      </c>
      <c r="AJ64" s="28" t="str">
        <f t="shared" si="78"/>
        <v/>
      </c>
      <c r="AK64" s="28" t="str">
        <f t="shared" si="78"/>
        <v/>
      </c>
      <c r="AL64" s="28" t="str">
        <f t="shared" si="78"/>
        <v/>
      </c>
      <c r="AM64" s="28" t="str">
        <f t="shared" si="78"/>
        <v/>
      </c>
    </row>
    <row r="65" spans="1:39" ht="23.25" x14ac:dyDescent="0.35">
      <c r="A65" s="117"/>
      <c r="B65" s="123">
        <f t="shared" si="55"/>
        <v>61</v>
      </c>
      <c r="C65" s="135"/>
      <c r="D65" s="135"/>
      <c r="E65" s="135"/>
      <c r="F65" s="51"/>
      <c r="G65" s="77" t="str">
        <f>IF(ISBLANK($C65),"",IF( ISBLANK($E65),"",VLOOKUP($C65,'Past Results'!$A$3:$J$8,2,0)+VLOOKUP($D65,'Past Results'!$A$3:$J$8,3,0)+VLOOKUP($E65,'Past Results'!$A$3:$J$8,4,0)+$F65))</f>
        <v/>
      </c>
      <c r="H65" s="77" t="str">
        <f>IF(ISBLANK($C65),"",IF( ISBLANK($E65),"",VLOOKUP($C65,'Past Results'!$A$3:$J$8,5,0)+VLOOKUP($D65,'Past Results'!$A$3:$J$8,6,0)+VLOOKUP($E65,'Past Results'!$A$3:$J$8,7,0)-$F65))</f>
        <v/>
      </c>
      <c r="I65" s="77" t="str">
        <f>IF(ISBLANK($C65),"",IF( ISBLANK($E65),"",VLOOKUP($C65,'Past Results'!$A$3:$J$8,8,0)+VLOOKUP($D65,'Past Results'!$A$3:$J$8,9,0)+VLOOKUP($E65,'Past Results'!$A$3:$J$8,10,0)))</f>
        <v/>
      </c>
      <c r="J65" s="77" t="str">
        <f t="shared" si="45"/>
        <v/>
      </c>
      <c r="K65" s="77" t="str">
        <f t="shared" si="46"/>
        <v/>
      </c>
      <c r="L65" s="116"/>
      <c r="M65" s="116"/>
      <c r="N65" s="116"/>
      <c r="O65" s="116"/>
      <c r="P65" s="116"/>
      <c r="Q65" s="166">
        <f t="shared" si="47"/>
        <v>91.275000000000006</v>
      </c>
      <c r="R65" s="166">
        <f t="shared" si="48"/>
        <v>72.875</v>
      </c>
      <c r="S65" s="166"/>
      <c r="T65" s="166" t="str">
        <f t="shared" si="9"/>
        <v/>
      </c>
      <c r="U65" s="28" t="str">
        <f t="shared" si="10"/>
        <v/>
      </c>
      <c r="W65" s="57" t="str">
        <f>IF(ISBLANK($C65),"",'Past Results'!$N$12-$S65)</f>
        <v/>
      </c>
      <c r="X65" s="35">
        <f t="shared" si="11"/>
        <v>61</v>
      </c>
      <c r="Y65" s="61">
        <f>IF(ISBLANK($C65),$O$10/'Past Results'!$D$17,$W65/'Past Results'!$D$17)</f>
        <v>0.17425000000000002</v>
      </c>
      <c r="Z65">
        <f t="shared" si="12"/>
        <v>42.875</v>
      </c>
      <c r="AC65" s="28" t="str">
        <f t="shared" si="49"/>
        <v/>
      </c>
      <c r="AD65" s="28" t="str">
        <f t="shared" ref="AD65:AM65" si="79">IF(AND($Y65&gt;=AC$3,$Y65&lt;AD$3),1,"")</f>
        <v/>
      </c>
      <c r="AE65" s="28" t="str">
        <f t="shared" si="79"/>
        <v/>
      </c>
      <c r="AF65" s="28">
        <f t="shared" si="79"/>
        <v>1</v>
      </c>
      <c r="AG65" s="28" t="str">
        <f t="shared" si="79"/>
        <v/>
      </c>
      <c r="AH65" s="28" t="str">
        <f t="shared" si="79"/>
        <v/>
      </c>
      <c r="AI65" s="28" t="str">
        <f t="shared" si="79"/>
        <v/>
      </c>
      <c r="AJ65" s="28" t="str">
        <f t="shared" si="79"/>
        <v/>
      </c>
      <c r="AK65" s="28" t="str">
        <f t="shared" si="79"/>
        <v/>
      </c>
      <c r="AL65" s="28" t="str">
        <f t="shared" si="79"/>
        <v/>
      </c>
      <c r="AM65" s="28" t="str">
        <f t="shared" si="79"/>
        <v/>
      </c>
    </row>
    <row r="66" spans="1:39" ht="23.25" x14ac:dyDescent="0.35">
      <c r="A66" s="117"/>
      <c r="B66" s="123">
        <f t="shared" si="55"/>
        <v>62</v>
      </c>
      <c r="C66" s="136"/>
      <c r="D66" s="136"/>
      <c r="E66" s="136"/>
      <c r="F66" s="69"/>
      <c r="G66" s="78" t="str">
        <f>IF(ISBLANK($C66),"",IF( ISBLANK($E66),"",VLOOKUP($C66,'Past Results'!$A$3:$J$8,2,0)+VLOOKUP($D66,'Past Results'!$A$3:$J$8,3,0)+VLOOKUP($E66,'Past Results'!$A$3:$J$8,4,0)+$F66))</f>
        <v/>
      </c>
      <c r="H66" s="78" t="str">
        <f>IF(ISBLANK($C66),"",IF( ISBLANK($E66),"",VLOOKUP($C66,'Past Results'!$A$3:$J$8,5,0)+VLOOKUP($D66,'Past Results'!$A$3:$J$8,6,0)+VLOOKUP($E66,'Past Results'!$A$3:$J$8,7,0)-$F66))</f>
        <v/>
      </c>
      <c r="I66" s="78" t="str">
        <f>IF(ISBLANK($C66),"",IF( ISBLANK($E66),"",VLOOKUP($C66,'Past Results'!$A$3:$J$8,8,0)+VLOOKUP($D66,'Past Results'!$A$3:$J$8,9,0)+VLOOKUP($E66,'Past Results'!$A$3:$J$8,10,0)))</f>
        <v/>
      </c>
      <c r="J66" s="78" t="str">
        <f t="shared" si="45"/>
        <v/>
      </c>
      <c r="K66" s="78" t="str">
        <f t="shared" si="46"/>
        <v/>
      </c>
      <c r="L66" s="116"/>
      <c r="M66" s="116"/>
      <c r="N66" s="116"/>
      <c r="O66" s="116"/>
      <c r="P66" s="116"/>
      <c r="Q66" s="166">
        <f t="shared" si="47"/>
        <v>91.275000000000006</v>
      </c>
      <c r="R66" s="166">
        <f t="shared" si="48"/>
        <v>72.875</v>
      </c>
      <c r="S66" s="166"/>
      <c r="T66" s="166" t="str">
        <f t="shared" si="9"/>
        <v/>
      </c>
      <c r="U66" s="28" t="str">
        <f t="shared" si="10"/>
        <v/>
      </c>
      <c r="W66" s="57" t="str">
        <f>IF(ISBLANK($C66),"",'Past Results'!$N$12-$S66)</f>
        <v/>
      </c>
      <c r="X66" s="35">
        <f t="shared" si="11"/>
        <v>62</v>
      </c>
      <c r="Y66" s="61">
        <f>IF(ISBLANK($C66),$O$10/'Past Results'!$D$17,$W66/'Past Results'!$D$17)</f>
        <v>0.17425000000000002</v>
      </c>
      <c r="Z66">
        <f t="shared" si="12"/>
        <v>42.875</v>
      </c>
      <c r="AC66" s="28" t="str">
        <f t="shared" si="49"/>
        <v/>
      </c>
      <c r="AD66" s="28" t="str">
        <f t="shared" ref="AD66:AM66" si="80">IF(AND($Y66&gt;=AC$3,$Y66&lt;AD$3),1,"")</f>
        <v/>
      </c>
      <c r="AE66" s="28" t="str">
        <f t="shared" si="80"/>
        <v/>
      </c>
      <c r="AF66" s="28">
        <f t="shared" si="80"/>
        <v>1</v>
      </c>
      <c r="AG66" s="28" t="str">
        <f t="shared" si="80"/>
        <v/>
      </c>
      <c r="AH66" s="28" t="str">
        <f t="shared" si="80"/>
        <v/>
      </c>
      <c r="AI66" s="28" t="str">
        <f t="shared" si="80"/>
        <v/>
      </c>
      <c r="AJ66" s="28" t="str">
        <f t="shared" si="80"/>
        <v/>
      </c>
      <c r="AK66" s="28" t="str">
        <f t="shared" si="80"/>
        <v/>
      </c>
      <c r="AL66" s="28" t="str">
        <f t="shared" si="80"/>
        <v/>
      </c>
      <c r="AM66" s="28" t="str">
        <f t="shared" si="80"/>
        <v/>
      </c>
    </row>
    <row r="67" spans="1:39" ht="23.25" x14ac:dyDescent="0.35">
      <c r="A67" s="117"/>
      <c r="B67" s="123">
        <f t="shared" si="55"/>
        <v>63</v>
      </c>
      <c r="C67" s="135"/>
      <c r="D67" s="135"/>
      <c r="E67" s="135"/>
      <c r="F67" s="51"/>
      <c r="G67" s="77" t="str">
        <f>IF(ISBLANK($C67),"",IF( ISBLANK($E67),"",VLOOKUP($C67,'Past Results'!$A$3:$J$8,2,0)+VLOOKUP($D67,'Past Results'!$A$3:$J$8,3,0)+VLOOKUP($E67,'Past Results'!$A$3:$J$8,4,0)+$F67))</f>
        <v/>
      </c>
      <c r="H67" s="77" t="str">
        <f>IF(ISBLANK($C67),"",IF( ISBLANK($E67),"",VLOOKUP($C67,'Past Results'!$A$3:$J$8,5,0)+VLOOKUP($D67,'Past Results'!$A$3:$J$8,6,0)+VLOOKUP($E67,'Past Results'!$A$3:$J$8,7,0)-$F67))</f>
        <v/>
      </c>
      <c r="I67" s="77" t="str">
        <f>IF(ISBLANK($C67),"",IF( ISBLANK($E67),"",VLOOKUP($C67,'Past Results'!$A$3:$J$8,8,0)+VLOOKUP($D67,'Past Results'!$A$3:$J$8,9,0)+VLOOKUP($E67,'Past Results'!$A$3:$J$8,10,0)))</f>
        <v/>
      </c>
      <c r="J67" s="77" t="str">
        <f t="shared" si="45"/>
        <v/>
      </c>
      <c r="K67" s="77" t="str">
        <f t="shared" si="46"/>
        <v/>
      </c>
      <c r="L67" s="116"/>
      <c r="M67" s="116"/>
      <c r="N67" s="116"/>
      <c r="O67" s="116"/>
      <c r="P67" s="116"/>
      <c r="Q67" s="166">
        <f t="shared" si="47"/>
        <v>91.275000000000006</v>
      </c>
      <c r="R67" s="166">
        <f t="shared" si="48"/>
        <v>72.875</v>
      </c>
      <c r="S67" s="166"/>
      <c r="T67" s="166" t="str">
        <f t="shared" si="9"/>
        <v/>
      </c>
      <c r="U67" s="28" t="str">
        <f t="shared" si="10"/>
        <v/>
      </c>
      <c r="W67" s="57" t="str">
        <f>IF(ISBLANK($C67),"",'Past Results'!$N$12-$S67)</f>
        <v/>
      </c>
      <c r="X67" s="35">
        <f t="shared" si="11"/>
        <v>63</v>
      </c>
      <c r="Y67" s="61">
        <f>IF(ISBLANK($C67),$O$10/'Past Results'!$D$17,$W67/'Past Results'!$D$17)</f>
        <v>0.17425000000000002</v>
      </c>
      <c r="Z67">
        <f t="shared" si="12"/>
        <v>42.875</v>
      </c>
      <c r="AC67" s="28" t="str">
        <f t="shared" si="49"/>
        <v/>
      </c>
      <c r="AD67" s="28" t="str">
        <f t="shared" ref="AD67:AM67" si="81">IF(AND($Y67&gt;=AC$3,$Y67&lt;AD$3),1,"")</f>
        <v/>
      </c>
      <c r="AE67" s="28" t="str">
        <f t="shared" si="81"/>
        <v/>
      </c>
      <c r="AF67" s="28">
        <f t="shared" si="81"/>
        <v>1</v>
      </c>
      <c r="AG67" s="28" t="str">
        <f t="shared" si="81"/>
        <v/>
      </c>
      <c r="AH67" s="28" t="str">
        <f t="shared" si="81"/>
        <v/>
      </c>
      <c r="AI67" s="28" t="str">
        <f t="shared" si="81"/>
        <v/>
      </c>
      <c r="AJ67" s="28" t="str">
        <f t="shared" si="81"/>
        <v/>
      </c>
      <c r="AK67" s="28" t="str">
        <f t="shared" si="81"/>
        <v/>
      </c>
      <c r="AL67" s="28" t="str">
        <f t="shared" si="81"/>
        <v/>
      </c>
      <c r="AM67" s="28" t="str">
        <f t="shared" si="81"/>
        <v/>
      </c>
    </row>
    <row r="68" spans="1:39" ht="23.25" x14ac:dyDescent="0.35">
      <c r="A68" s="117"/>
      <c r="B68" s="123">
        <f t="shared" si="55"/>
        <v>64</v>
      </c>
      <c r="C68" s="136"/>
      <c r="D68" s="136"/>
      <c r="E68" s="136"/>
      <c r="F68" s="69"/>
      <c r="G68" s="78" t="str">
        <f>IF(ISBLANK($C68),"",IF( ISBLANK($E68),"",VLOOKUP($C68,'Past Results'!$A$3:$J$8,2,0)+VLOOKUP($D68,'Past Results'!$A$3:$J$8,3,0)+VLOOKUP($E68,'Past Results'!$A$3:$J$8,4,0)+$F68))</f>
        <v/>
      </c>
      <c r="H68" s="78" t="str">
        <f>IF(ISBLANK($C68),"",IF( ISBLANK($E68),"",VLOOKUP($C68,'Past Results'!$A$3:$J$8,5,0)+VLOOKUP($D68,'Past Results'!$A$3:$J$8,6,0)+VLOOKUP($E68,'Past Results'!$A$3:$J$8,7,0)-$F68))</f>
        <v/>
      </c>
      <c r="I68" s="78" t="str">
        <f>IF(ISBLANK($C68),"",IF( ISBLANK($E68),"",VLOOKUP($C68,'Past Results'!$A$3:$J$8,8,0)+VLOOKUP($D68,'Past Results'!$A$3:$J$8,9,0)+VLOOKUP($E68,'Past Results'!$A$3:$J$8,10,0)))</f>
        <v/>
      </c>
      <c r="J68" s="78" t="str">
        <f t="shared" si="45"/>
        <v/>
      </c>
      <c r="K68" s="78" t="str">
        <f t="shared" si="46"/>
        <v/>
      </c>
      <c r="L68" s="116"/>
      <c r="M68" s="116"/>
      <c r="N68" s="116"/>
      <c r="O68" s="116"/>
      <c r="P68" s="116"/>
      <c r="Q68" s="166">
        <f t="shared" si="47"/>
        <v>91.275000000000006</v>
      </c>
      <c r="R68" s="166">
        <f t="shared" si="48"/>
        <v>72.875</v>
      </c>
      <c r="S68" s="166"/>
      <c r="T68" s="166" t="str">
        <f t="shared" si="9"/>
        <v/>
      </c>
      <c r="U68" s="28" t="str">
        <f t="shared" si="10"/>
        <v/>
      </c>
      <c r="W68" s="57" t="str">
        <f>IF(ISBLANK($C68),"",'Past Results'!$N$12-$S68)</f>
        <v/>
      </c>
      <c r="X68" s="35">
        <f t="shared" si="11"/>
        <v>64</v>
      </c>
      <c r="Y68" s="61">
        <f>IF(ISBLANK($C68),$O$10/'Past Results'!$D$17,$W68/'Past Results'!$D$17)</f>
        <v>0.17425000000000002</v>
      </c>
      <c r="Z68">
        <f t="shared" si="12"/>
        <v>42.875</v>
      </c>
      <c r="AC68" s="28" t="str">
        <f t="shared" si="49"/>
        <v/>
      </c>
      <c r="AD68" s="28" t="str">
        <f t="shared" ref="AD68:AM68" si="82">IF(AND($Y68&gt;=AC$3,$Y68&lt;AD$3),1,"")</f>
        <v/>
      </c>
      <c r="AE68" s="28" t="str">
        <f t="shared" si="82"/>
        <v/>
      </c>
      <c r="AF68" s="28">
        <f t="shared" si="82"/>
        <v>1</v>
      </c>
      <c r="AG68" s="28" t="str">
        <f t="shared" si="82"/>
        <v/>
      </c>
      <c r="AH68" s="28" t="str">
        <f t="shared" si="82"/>
        <v/>
      </c>
      <c r="AI68" s="28" t="str">
        <f t="shared" si="82"/>
        <v/>
      </c>
      <c r="AJ68" s="28" t="str">
        <f t="shared" si="82"/>
        <v/>
      </c>
      <c r="AK68" s="28" t="str">
        <f t="shared" si="82"/>
        <v/>
      </c>
      <c r="AL68" s="28" t="str">
        <f t="shared" si="82"/>
        <v/>
      </c>
      <c r="AM68" s="28" t="str">
        <f t="shared" si="82"/>
        <v/>
      </c>
    </row>
    <row r="69" spans="1:39" ht="23.25" x14ac:dyDescent="0.35">
      <c r="A69" s="117"/>
      <c r="B69" s="123">
        <f t="shared" si="55"/>
        <v>65</v>
      </c>
      <c r="C69" s="135"/>
      <c r="D69" s="135"/>
      <c r="E69" s="135"/>
      <c r="F69" s="51"/>
      <c r="G69" s="77" t="str">
        <f>IF(ISBLANK($C69),"",IF( ISBLANK($E69),"",VLOOKUP($C69,'Past Results'!$A$3:$J$8,2,0)+VLOOKUP($D69,'Past Results'!$A$3:$J$8,3,0)+VLOOKUP($E69,'Past Results'!$A$3:$J$8,4,0)+$F69))</f>
        <v/>
      </c>
      <c r="H69" s="77" t="str">
        <f>IF(ISBLANK($C69),"",IF( ISBLANK($E69),"",VLOOKUP($C69,'Past Results'!$A$3:$J$8,5,0)+VLOOKUP($D69,'Past Results'!$A$3:$J$8,6,0)+VLOOKUP($E69,'Past Results'!$A$3:$J$8,7,0)-$F69))</f>
        <v/>
      </c>
      <c r="I69" s="77" t="str">
        <f>IF(ISBLANK($C69),"",IF( ISBLANK($E69),"",VLOOKUP($C69,'Past Results'!$A$3:$J$8,8,0)+VLOOKUP($D69,'Past Results'!$A$3:$J$8,9,0)+VLOOKUP($E69,'Past Results'!$A$3:$J$8,10,0)))</f>
        <v/>
      </c>
      <c r="J69" s="77" t="str">
        <f t="shared" ref="J69:J80" si="83">IF(ISBLANK($E69),"",$G69+$H69)</f>
        <v/>
      </c>
      <c r="K69" s="77" t="str">
        <f t="shared" ref="K69:K80" si="84">IF(ISBLANK($E69),"",$G69+$H69+$I69)</f>
        <v/>
      </c>
      <c r="L69" s="116"/>
      <c r="M69" s="116"/>
      <c r="N69" s="116"/>
      <c r="O69" s="116"/>
      <c r="P69" s="116"/>
      <c r="Q69" s="166">
        <f t="shared" ref="Q69:Q80" si="85">IF(ISBLANK(E69),Q$3,G69)</f>
        <v>91.275000000000006</v>
      </c>
      <c r="R69" s="166">
        <f t="shared" ref="R69:R80" si="86">IF(ISBLANK(E69),R$3,H69)</f>
        <v>72.875</v>
      </c>
      <c r="S69" s="166"/>
      <c r="T69" s="166" t="str">
        <f t="shared" si="9"/>
        <v/>
      </c>
      <c r="U69" s="28" t="str">
        <f t="shared" si="10"/>
        <v/>
      </c>
      <c r="W69" s="57" t="str">
        <f>IF(ISBLANK($C69),"",'Past Results'!$N$12-$S69)</f>
        <v/>
      </c>
      <c r="X69" s="35">
        <f t="shared" si="11"/>
        <v>65</v>
      </c>
      <c r="Y69" s="61">
        <f>IF(ISBLANK($C69),$O$10/'Past Results'!$D$17,$W69/'Past Results'!$D$17)</f>
        <v>0.17425000000000002</v>
      </c>
      <c r="Z69">
        <f t="shared" si="12"/>
        <v>42.875</v>
      </c>
      <c r="AC69" s="28" t="str">
        <f t="shared" ref="AC69:AC80" si="87">IF($Y69&lt;AC$3,1,"")</f>
        <v/>
      </c>
      <c r="AD69" s="28" t="str">
        <f t="shared" ref="AD69:AM69" si="88">IF(AND($Y69&gt;=AC$3,$Y69&lt;AD$3),1,"")</f>
        <v/>
      </c>
      <c r="AE69" s="28" t="str">
        <f t="shared" si="88"/>
        <v/>
      </c>
      <c r="AF69" s="28">
        <f t="shared" si="88"/>
        <v>1</v>
      </c>
      <c r="AG69" s="28" t="str">
        <f t="shared" si="88"/>
        <v/>
      </c>
      <c r="AH69" s="28" t="str">
        <f t="shared" si="88"/>
        <v/>
      </c>
      <c r="AI69" s="28" t="str">
        <f t="shared" si="88"/>
        <v/>
      </c>
      <c r="AJ69" s="28" t="str">
        <f t="shared" si="88"/>
        <v/>
      </c>
      <c r="AK69" s="28" t="str">
        <f t="shared" si="88"/>
        <v/>
      </c>
      <c r="AL69" s="28" t="str">
        <f t="shared" si="88"/>
        <v/>
      </c>
      <c r="AM69" s="28" t="str">
        <f t="shared" si="88"/>
        <v/>
      </c>
    </row>
    <row r="70" spans="1:39" ht="23.25" x14ac:dyDescent="0.35">
      <c r="A70" s="117"/>
      <c r="B70" s="123">
        <f t="shared" si="55"/>
        <v>66</v>
      </c>
      <c r="C70" s="136"/>
      <c r="D70" s="136"/>
      <c r="E70" s="136"/>
      <c r="F70" s="69"/>
      <c r="G70" s="78" t="str">
        <f>IF(ISBLANK($C70),"",IF( ISBLANK($E70),"",VLOOKUP($C70,'Past Results'!$A$3:$J$8,2,0)+VLOOKUP($D70,'Past Results'!$A$3:$J$8,3,0)+VLOOKUP($E70,'Past Results'!$A$3:$J$8,4,0)+$F70))</f>
        <v/>
      </c>
      <c r="H70" s="78" t="str">
        <f>IF(ISBLANK($C70),"",IF( ISBLANK($E70),"",VLOOKUP($C70,'Past Results'!$A$3:$J$8,5,0)+VLOOKUP($D70,'Past Results'!$A$3:$J$8,6,0)+VLOOKUP($E70,'Past Results'!$A$3:$J$8,7,0)-$F70))</f>
        <v/>
      </c>
      <c r="I70" s="78" t="str">
        <f>IF(ISBLANK($C70),"",IF( ISBLANK($E70),"",VLOOKUP($C70,'Past Results'!$A$3:$J$8,8,0)+VLOOKUP($D70,'Past Results'!$A$3:$J$8,9,0)+VLOOKUP($E70,'Past Results'!$A$3:$J$8,10,0)))</f>
        <v/>
      </c>
      <c r="J70" s="78" t="str">
        <f t="shared" si="83"/>
        <v/>
      </c>
      <c r="K70" s="78" t="str">
        <f t="shared" si="84"/>
        <v/>
      </c>
      <c r="L70" s="116"/>
      <c r="M70" s="116"/>
      <c r="N70" s="116"/>
      <c r="O70" s="116"/>
      <c r="P70" s="116"/>
      <c r="Q70" s="166">
        <f t="shared" si="85"/>
        <v>91.275000000000006</v>
      </c>
      <c r="R70" s="166">
        <f t="shared" si="86"/>
        <v>72.875</v>
      </c>
      <c r="S70" s="166"/>
      <c r="T70" s="166" t="str">
        <f t="shared" ref="T70:T80" si="89">IF(ISNA(J70),"",J70)</f>
        <v/>
      </c>
      <c r="U70" s="28" t="str">
        <f t="shared" ref="U70:U80" si="90">IF(ISBLANK(C70),"",IF( ISBLANK(E70),"",TEXT(C70,0)&amp;TEXT(D70,0)&amp;TEXT(E70,0)))</f>
        <v/>
      </c>
      <c r="W70" s="57" t="str">
        <f>IF(ISBLANK($C70),"",'Past Results'!$N$12-$S70)</f>
        <v/>
      </c>
      <c r="X70" s="35">
        <f t="shared" ref="X70:X80" si="91">B70</f>
        <v>66</v>
      </c>
      <c r="Y70" s="61">
        <f>IF(ISBLANK($C70),$O$10/'Past Results'!$D$17,$W70/'Past Results'!$D$17)</f>
        <v>0.17425000000000002</v>
      </c>
      <c r="Z70">
        <f t="shared" ref="Z70:Z80" si="92">IF(ISBLANK(F70),$O$9,F70)</f>
        <v>42.875</v>
      </c>
      <c r="AC70" s="28" t="str">
        <f t="shared" si="87"/>
        <v/>
      </c>
      <c r="AD70" s="28" t="str">
        <f t="shared" ref="AD70:AM70" si="93">IF(AND($Y70&gt;=AC$3,$Y70&lt;AD$3),1,"")</f>
        <v/>
      </c>
      <c r="AE70" s="28" t="str">
        <f t="shared" si="93"/>
        <v/>
      </c>
      <c r="AF70" s="28">
        <f t="shared" si="93"/>
        <v>1</v>
      </c>
      <c r="AG70" s="28" t="str">
        <f t="shared" si="93"/>
        <v/>
      </c>
      <c r="AH70" s="28" t="str">
        <f t="shared" si="93"/>
        <v/>
      </c>
      <c r="AI70" s="28" t="str">
        <f t="shared" si="93"/>
        <v/>
      </c>
      <c r="AJ70" s="28" t="str">
        <f t="shared" si="93"/>
        <v/>
      </c>
      <c r="AK70" s="28" t="str">
        <f t="shared" si="93"/>
        <v/>
      </c>
      <c r="AL70" s="28" t="str">
        <f t="shared" si="93"/>
        <v/>
      </c>
      <c r="AM70" s="28" t="str">
        <f t="shared" si="93"/>
        <v/>
      </c>
    </row>
    <row r="71" spans="1:39" ht="23.25" x14ac:dyDescent="0.35">
      <c r="A71" s="117"/>
      <c r="B71" s="123">
        <f t="shared" si="55"/>
        <v>67</v>
      </c>
      <c r="C71" s="135"/>
      <c r="D71" s="135"/>
      <c r="E71" s="135"/>
      <c r="F71" s="51"/>
      <c r="G71" s="77" t="str">
        <f>IF(ISBLANK($C71),"",IF( ISBLANK($E71),"",VLOOKUP($C71,'Past Results'!$A$3:$J$8,2,0)+VLOOKUP($D71,'Past Results'!$A$3:$J$8,3,0)+VLOOKUP($E71,'Past Results'!$A$3:$J$8,4,0)+$F71))</f>
        <v/>
      </c>
      <c r="H71" s="77" t="str">
        <f>IF(ISBLANK($C71),"",IF( ISBLANK($E71),"",VLOOKUP($C71,'Past Results'!$A$3:$J$8,5,0)+VLOOKUP($D71,'Past Results'!$A$3:$J$8,6,0)+VLOOKUP($E71,'Past Results'!$A$3:$J$8,7,0)-$F71))</f>
        <v/>
      </c>
      <c r="I71" s="77" t="str">
        <f>IF(ISBLANK($C71),"",IF( ISBLANK($E71),"",VLOOKUP($C71,'Past Results'!$A$3:$J$8,8,0)+VLOOKUP($D71,'Past Results'!$A$3:$J$8,9,0)+VLOOKUP($E71,'Past Results'!$A$3:$J$8,10,0)))</f>
        <v/>
      </c>
      <c r="J71" s="77" t="str">
        <f t="shared" si="83"/>
        <v/>
      </c>
      <c r="K71" s="77" t="str">
        <f t="shared" si="84"/>
        <v/>
      </c>
      <c r="L71" s="116"/>
      <c r="M71" s="116"/>
      <c r="N71" s="116"/>
      <c r="O71" s="116"/>
      <c r="P71" s="116"/>
      <c r="Q71" s="166">
        <f t="shared" si="85"/>
        <v>91.275000000000006</v>
      </c>
      <c r="R71" s="166">
        <f t="shared" si="86"/>
        <v>72.875</v>
      </c>
      <c r="S71" s="166"/>
      <c r="T71" s="166" t="str">
        <f t="shared" si="89"/>
        <v/>
      </c>
      <c r="U71" s="28" t="str">
        <f t="shared" si="90"/>
        <v/>
      </c>
      <c r="W71" s="57" t="str">
        <f>IF(ISBLANK($C71),"",'Past Results'!$N$12-$S71)</f>
        <v/>
      </c>
      <c r="X71" s="35">
        <f t="shared" si="91"/>
        <v>67</v>
      </c>
      <c r="Y71" s="61">
        <f>IF(ISBLANK($C71),$O$10/'Past Results'!$D$17,$W71/'Past Results'!$D$17)</f>
        <v>0.17425000000000002</v>
      </c>
      <c r="Z71">
        <f t="shared" si="92"/>
        <v>42.875</v>
      </c>
      <c r="AC71" s="28" t="str">
        <f t="shared" si="87"/>
        <v/>
      </c>
      <c r="AD71" s="28" t="str">
        <f t="shared" ref="AD71:AM71" si="94">IF(AND($Y71&gt;=AC$3,$Y71&lt;AD$3),1,"")</f>
        <v/>
      </c>
      <c r="AE71" s="28" t="str">
        <f t="shared" si="94"/>
        <v/>
      </c>
      <c r="AF71" s="28">
        <f t="shared" si="94"/>
        <v>1</v>
      </c>
      <c r="AG71" s="28" t="str">
        <f t="shared" si="94"/>
        <v/>
      </c>
      <c r="AH71" s="28" t="str">
        <f t="shared" si="94"/>
        <v/>
      </c>
      <c r="AI71" s="28" t="str">
        <f t="shared" si="94"/>
        <v/>
      </c>
      <c r="AJ71" s="28" t="str">
        <f t="shared" si="94"/>
        <v/>
      </c>
      <c r="AK71" s="28" t="str">
        <f t="shared" si="94"/>
        <v/>
      </c>
      <c r="AL71" s="28" t="str">
        <f t="shared" si="94"/>
        <v/>
      </c>
      <c r="AM71" s="28" t="str">
        <f t="shared" si="94"/>
        <v/>
      </c>
    </row>
    <row r="72" spans="1:39" ht="23.25" x14ac:dyDescent="0.35">
      <c r="A72" s="117"/>
      <c r="B72" s="123">
        <f t="shared" si="55"/>
        <v>68</v>
      </c>
      <c r="C72" s="136"/>
      <c r="D72" s="136"/>
      <c r="E72" s="136"/>
      <c r="F72" s="69"/>
      <c r="G72" s="78" t="str">
        <f>IF(ISBLANK($C72),"",IF( ISBLANK($E72),"",VLOOKUP($C72,'Past Results'!$A$3:$J$8,2,0)+VLOOKUP($D72,'Past Results'!$A$3:$J$8,3,0)+VLOOKUP($E72,'Past Results'!$A$3:$J$8,4,0)+$F72))</f>
        <v/>
      </c>
      <c r="H72" s="78" t="str">
        <f>IF(ISBLANK($C72),"",IF( ISBLANK($E72),"",VLOOKUP($C72,'Past Results'!$A$3:$J$8,5,0)+VLOOKUP($D72,'Past Results'!$A$3:$J$8,6,0)+VLOOKUP($E72,'Past Results'!$A$3:$J$8,7,0)-$F72))</f>
        <v/>
      </c>
      <c r="I72" s="78" t="str">
        <f>IF(ISBLANK($C72),"",IF( ISBLANK($E72),"",VLOOKUP($C72,'Past Results'!$A$3:$J$8,8,0)+VLOOKUP($D72,'Past Results'!$A$3:$J$8,9,0)+VLOOKUP($E72,'Past Results'!$A$3:$J$8,10,0)))</f>
        <v/>
      </c>
      <c r="J72" s="78" t="str">
        <f t="shared" si="83"/>
        <v/>
      </c>
      <c r="K72" s="78" t="str">
        <f t="shared" si="84"/>
        <v/>
      </c>
      <c r="L72" s="116"/>
      <c r="M72" s="116"/>
      <c r="N72" s="116"/>
      <c r="O72" s="116"/>
      <c r="P72" s="116"/>
      <c r="Q72" s="166">
        <f t="shared" si="85"/>
        <v>91.275000000000006</v>
      </c>
      <c r="R72" s="166">
        <f t="shared" si="86"/>
        <v>72.875</v>
      </c>
      <c r="S72" s="166"/>
      <c r="T72" s="166" t="str">
        <f t="shared" si="89"/>
        <v/>
      </c>
      <c r="U72" s="28" t="str">
        <f t="shared" si="90"/>
        <v/>
      </c>
      <c r="W72" s="57" t="str">
        <f>IF(ISBLANK($C72),"",'Past Results'!$N$12-$S72)</f>
        <v/>
      </c>
      <c r="X72" s="35">
        <f t="shared" si="91"/>
        <v>68</v>
      </c>
      <c r="Y72" s="61">
        <f>IF(ISBLANK($C72),$O$10/'Past Results'!$D$17,$W72/'Past Results'!$D$17)</f>
        <v>0.17425000000000002</v>
      </c>
      <c r="Z72">
        <f t="shared" si="92"/>
        <v>42.875</v>
      </c>
      <c r="AC72" s="28" t="str">
        <f t="shared" si="87"/>
        <v/>
      </c>
      <c r="AD72" s="28" t="str">
        <f t="shared" ref="AD72:AM72" si="95">IF(AND($Y72&gt;=AC$3,$Y72&lt;AD$3),1,"")</f>
        <v/>
      </c>
      <c r="AE72" s="28" t="str">
        <f t="shared" si="95"/>
        <v/>
      </c>
      <c r="AF72" s="28">
        <f t="shared" si="95"/>
        <v>1</v>
      </c>
      <c r="AG72" s="28" t="str">
        <f t="shared" si="95"/>
        <v/>
      </c>
      <c r="AH72" s="28" t="str">
        <f t="shared" si="95"/>
        <v/>
      </c>
      <c r="AI72" s="28" t="str">
        <f t="shared" si="95"/>
        <v/>
      </c>
      <c r="AJ72" s="28" t="str">
        <f t="shared" si="95"/>
        <v/>
      </c>
      <c r="AK72" s="28" t="str">
        <f t="shared" si="95"/>
        <v/>
      </c>
      <c r="AL72" s="28" t="str">
        <f t="shared" si="95"/>
        <v/>
      </c>
      <c r="AM72" s="28" t="str">
        <f t="shared" si="95"/>
        <v/>
      </c>
    </row>
    <row r="73" spans="1:39" ht="23.25" x14ac:dyDescent="0.35">
      <c r="A73" s="117"/>
      <c r="B73" s="123">
        <f t="shared" si="55"/>
        <v>69</v>
      </c>
      <c r="C73" s="135"/>
      <c r="D73" s="135"/>
      <c r="E73" s="135"/>
      <c r="F73" s="51"/>
      <c r="G73" s="77" t="str">
        <f>IF(ISBLANK($C73),"",IF( ISBLANK($E73),"",VLOOKUP($C73,'Past Results'!$A$3:$J$8,2,0)+VLOOKUP($D73,'Past Results'!$A$3:$J$8,3,0)+VLOOKUP($E73,'Past Results'!$A$3:$J$8,4,0)+$F73))</f>
        <v/>
      </c>
      <c r="H73" s="77" t="str">
        <f>IF(ISBLANK($C73),"",IF( ISBLANK($E73),"",VLOOKUP($C73,'Past Results'!$A$3:$J$8,5,0)+VLOOKUP($D73,'Past Results'!$A$3:$J$8,6,0)+VLOOKUP($E73,'Past Results'!$A$3:$J$8,7,0)-$F73))</f>
        <v/>
      </c>
      <c r="I73" s="77" t="str">
        <f>IF(ISBLANK($C73),"",IF( ISBLANK($E73),"",VLOOKUP($C73,'Past Results'!$A$3:$J$8,8,0)+VLOOKUP($D73,'Past Results'!$A$3:$J$8,9,0)+VLOOKUP($E73,'Past Results'!$A$3:$J$8,10,0)))</f>
        <v/>
      </c>
      <c r="J73" s="77" t="str">
        <f t="shared" si="83"/>
        <v/>
      </c>
      <c r="K73" s="77" t="str">
        <f t="shared" si="84"/>
        <v/>
      </c>
      <c r="L73" s="116"/>
      <c r="M73" s="116"/>
      <c r="N73" s="116"/>
      <c r="O73" s="116"/>
      <c r="P73" s="116"/>
      <c r="Q73" s="166">
        <f t="shared" si="85"/>
        <v>91.275000000000006</v>
      </c>
      <c r="R73" s="166">
        <f t="shared" si="86"/>
        <v>72.875</v>
      </c>
      <c r="S73" s="166"/>
      <c r="T73" s="166" t="str">
        <f t="shared" si="89"/>
        <v/>
      </c>
      <c r="U73" s="28" t="str">
        <f t="shared" si="90"/>
        <v/>
      </c>
      <c r="W73" s="57" t="str">
        <f>IF(ISBLANK($C73),"",'Past Results'!$N$12-$S73)</f>
        <v/>
      </c>
      <c r="X73" s="35">
        <f t="shared" si="91"/>
        <v>69</v>
      </c>
      <c r="Y73" s="61">
        <f>IF(ISBLANK($C73),$O$10/'Past Results'!$D$17,$W73/'Past Results'!$D$17)</f>
        <v>0.17425000000000002</v>
      </c>
      <c r="Z73">
        <f t="shared" si="92"/>
        <v>42.875</v>
      </c>
      <c r="AC73" s="28" t="str">
        <f t="shared" si="87"/>
        <v/>
      </c>
      <c r="AD73" s="28" t="str">
        <f t="shared" ref="AD73:AM73" si="96">IF(AND($Y73&gt;=AC$3,$Y73&lt;AD$3),1,"")</f>
        <v/>
      </c>
      <c r="AE73" s="28" t="str">
        <f t="shared" si="96"/>
        <v/>
      </c>
      <c r="AF73" s="28">
        <f t="shared" si="96"/>
        <v>1</v>
      </c>
      <c r="AG73" s="28" t="str">
        <f t="shared" si="96"/>
        <v/>
      </c>
      <c r="AH73" s="28" t="str">
        <f t="shared" si="96"/>
        <v/>
      </c>
      <c r="AI73" s="28" t="str">
        <f t="shared" si="96"/>
        <v/>
      </c>
      <c r="AJ73" s="28" t="str">
        <f t="shared" si="96"/>
        <v/>
      </c>
      <c r="AK73" s="28" t="str">
        <f t="shared" si="96"/>
        <v/>
      </c>
      <c r="AL73" s="28" t="str">
        <f t="shared" si="96"/>
        <v/>
      </c>
      <c r="AM73" s="28" t="str">
        <f t="shared" si="96"/>
        <v/>
      </c>
    </row>
    <row r="74" spans="1:39" ht="23.25" x14ac:dyDescent="0.35">
      <c r="A74" s="117"/>
      <c r="B74" s="123">
        <f t="shared" si="55"/>
        <v>70</v>
      </c>
      <c r="C74" s="136"/>
      <c r="D74" s="136"/>
      <c r="E74" s="136"/>
      <c r="F74" s="69"/>
      <c r="G74" s="78" t="str">
        <f>IF(ISBLANK($C74),"",IF( ISBLANK($E74),"",VLOOKUP($C74,'Past Results'!$A$3:$J$8,2,0)+VLOOKUP($D74,'Past Results'!$A$3:$J$8,3,0)+VLOOKUP($E74,'Past Results'!$A$3:$J$8,4,0)+$F74))</f>
        <v/>
      </c>
      <c r="H74" s="78" t="str">
        <f>IF(ISBLANK($C74),"",IF( ISBLANK($E74),"",VLOOKUP($C74,'Past Results'!$A$3:$J$8,5,0)+VLOOKUP($D74,'Past Results'!$A$3:$J$8,6,0)+VLOOKUP($E74,'Past Results'!$A$3:$J$8,7,0)-$F74))</f>
        <v/>
      </c>
      <c r="I74" s="78" t="str">
        <f>IF(ISBLANK($C74),"",IF( ISBLANK($E74),"",VLOOKUP($C74,'Past Results'!$A$3:$J$8,8,0)+VLOOKUP($D74,'Past Results'!$A$3:$J$8,9,0)+VLOOKUP($E74,'Past Results'!$A$3:$J$8,10,0)))</f>
        <v/>
      </c>
      <c r="J74" s="78" t="str">
        <f t="shared" si="83"/>
        <v/>
      </c>
      <c r="K74" s="78" t="str">
        <f t="shared" si="84"/>
        <v/>
      </c>
      <c r="L74" s="116"/>
      <c r="M74" s="116"/>
      <c r="N74" s="116"/>
      <c r="O74" s="116"/>
      <c r="P74" s="116"/>
      <c r="Q74" s="166">
        <f t="shared" si="85"/>
        <v>91.275000000000006</v>
      </c>
      <c r="R74" s="166">
        <f t="shared" si="86"/>
        <v>72.875</v>
      </c>
      <c r="S74" s="166"/>
      <c r="T74" s="166" t="str">
        <f t="shared" si="89"/>
        <v/>
      </c>
      <c r="U74" s="28" t="str">
        <f t="shared" si="90"/>
        <v/>
      </c>
      <c r="W74" s="57" t="str">
        <f>IF(ISBLANK($C74),"",'Past Results'!$N$12-$S74)</f>
        <v/>
      </c>
      <c r="X74" s="35">
        <f t="shared" si="91"/>
        <v>70</v>
      </c>
      <c r="Y74" s="61">
        <f>IF(ISBLANK($C74),$O$10/'Past Results'!$D$17,$W74/'Past Results'!$D$17)</f>
        <v>0.17425000000000002</v>
      </c>
      <c r="Z74">
        <f t="shared" si="92"/>
        <v>42.875</v>
      </c>
      <c r="AC74" s="28" t="str">
        <f t="shared" si="87"/>
        <v/>
      </c>
      <c r="AD74" s="28" t="str">
        <f t="shared" ref="AD74:AM74" si="97">IF(AND($Y74&gt;=AC$3,$Y74&lt;AD$3),1,"")</f>
        <v/>
      </c>
      <c r="AE74" s="28" t="str">
        <f t="shared" si="97"/>
        <v/>
      </c>
      <c r="AF74" s="28">
        <f t="shared" si="97"/>
        <v>1</v>
      </c>
      <c r="AG74" s="28" t="str">
        <f t="shared" si="97"/>
        <v/>
      </c>
      <c r="AH74" s="28" t="str">
        <f t="shared" si="97"/>
        <v/>
      </c>
      <c r="AI74" s="28" t="str">
        <f t="shared" si="97"/>
        <v/>
      </c>
      <c r="AJ74" s="28" t="str">
        <f t="shared" si="97"/>
        <v/>
      </c>
      <c r="AK74" s="28" t="str">
        <f t="shared" si="97"/>
        <v/>
      </c>
      <c r="AL74" s="28" t="str">
        <f t="shared" si="97"/>
        <v/>
      </c>
      <c r="AM74" s="28" t="str">
        <f t="shared" si="97"/>
        <v/>
      </c>
    </row>
    <row r="75" spans="1:39" ht="23.25" x14ac:dyDescent="0.35">
      <c r="A75" s="117"/>
      <c r="B75" s="123">
        <f t="shared" si="55"/>
        <v>71</v>
      </c>
      <c r="C75" s="135"/>
      <c r="D75" s="135"/>
      <c r="E75" s="135"/>
      <c r="F75" s="51"/>
      <c r="G75" s="77" t="str">
        <f>IF(ISBLANK($C75),"",IF( ISBLANK($E75),"",VLOOKUP($C75,'Past Results'!$A$3:$J$8,2,0)+VLOOKUP($D75,'Past Results'!$A$3:$J$8,3,0)+VLOOKUP($E75,'Past Results'!$A$3:$J$8,4,0)+$F75))</f>
        <v/>
      </c>
      <c r="H75" s="77" t="str">
        <f>IF(ISBLANK($C75),"",IF( ISBLANK($E75),"",VLOOKUP($C75,'Past Results'!$A$3:$J$8,5,0)+VLOOKUP($D75,'Past Results'!$A$3:$J$8,6,0)+VLOOKUP($E75,'Past Results'!$A$3:$J$8,7,0)-$F75))</f>
        <v/>
      </c>
      <c r="I75" s="77" t="str">
        <f>IF(ISBLANK($C75),"",IF( ISBLANK($E75),"",VLOOKUP($C75,'Past Results'!$A$3:$J$8,8,0)+VLOOKUP($D75,'Past Results'!$A$3:$J$8,9,0)+VLOOKUP($E75,'Past Results'!$A$3:$J$8,10,0)))</f>
        <v/>
      </c>
      <c r="J75" s="77" t="str">
        <f t="shared" si="83"/>
        <v/>
      </c>
      <c r="K75" s="77" t="str">
        <f t="shared" si="84"/>
        <v/>
      </c>
      <c r="L75" s="116"/>
      <c r="M75" s="116"/>
      <c r="N75" s="116"/>
      <c r="O75" s="116"/>
      <c r="P75" s="116"/>
      <c r="Q75" s="166">
        <f t="shared" si="85"/>
        <v>91.275000000000006</v>
      </c>
      <c r="R75" s="166">
        <f t="shared" si="86"/>
        <v>72.875</v>
      </c>
      <c r="S75" s="166"/>
      <c r="T75" s="166" t="str">
        <f t="shared" si="89"/>
        <v/>
      </c>
      <c r="U75" s="28" t="str">
        <f t="shared" si="90"/>
        <v/>
      </c>
      <c r="W75" s="57" t="str">
        <f>IF(ISBLANK($C75),"",'Past Results'!$N$12-$S75)</f>
        <v/>
      </c>
      <c r="X75" s="35">
        <f t="shared" si="91"/>
        <v>71</v>
      </c>
      <c r="Y75" s="61">
        <f>IF(ISBLANK($C75),$O$10/'Past Results'!$D$17,$W75/'Past Results'!$D$17)</f>
        <v>0.17425000000000002</v>
      </c>
      <c r="Z75">
        <f t="shared" si="92"/>
        <v>42.875</v>
      </c>
      <c r="AC75" s="28" t="str">
        <f t="shared" si="87"/>
        <v/>
      </c>
      <c r="AD75" s="28" t="str">
        <f t="shared" ref="AD75:AM75" si="98">IF(AND($Y75&gt;=AC$3,$Y75&lt;AD$3),1,"")</f>
        <v/>
      </c>
      <c r="AE75" s="28" t="str">
        <f t="shared" si="98"/>
        <v/>
      </c>
      <c r="AF75" s="28">
        <f t="shared" si="98"/>
        <v>1</v>
      </c>
      <c r="AG75" s="28" t="str">
        <f t="shared" si="98"/>
        <v/>
      </c>
      <c r="AH75" s="28" t="str">
        <f t="shared" si="98"/>
        <v/>
      </c>
      <c r="AI75" s="28" t="str">
        <f t="shared" si="98"/>
        <v/>
      </c>
      <c r="AJ75" s="28" t="str">
        <f t="shared" si="98"/>
        <v/>
      </c>
      <c r="AK75" s="28" t="str">
        <f t="shared" si="98"/>
        <v/>
      </c>
      <c r="AL75" s="28" t="str">
        <f t="shared" si="98"/>
        <v/>
      </c>
      <c r="AM75" s="28" t="str">
        <f t="shared" si="98"/>
        <v/>
      </c>
    </row>
    <row r="76" spans="1:39" ht="23.25" x14ac:dyDescent="0.35">
      <c r="A76" s="117"/>
      <c r="B76" s="123">
        <f t="shared" si="55"/>
        <v>72</v>
      </c>
      <c r="C76" s="136"/>
      <c r="D76" s="136"/>
      <c r="E76" s="136"/>
      <c r="F76" s="69"/>
      <c r="G76" s="78" t="str">
        <f>IF(ISBLANK($C76),"",IF( ISBLANK($E76),"",VLOOKUP($C76,'Past Results'!$A$3:$J$8,2,0)+VLOOKUP($D76,'Past Results'!$A$3:$J$8,3,0)+VLOOKUP($E76,'Past Results'!$A$3:$J$8,4,0)+$F76))</f>
        <v/>
      </c>
      <c r="H76" s="78" t="str">
        <f>IF(ISBLANK($C76),"",IF( ISBLANK($E76),"",VLOOKUP($C76,'Past Results'!$A$3:$J$8,5,0)+VLOOKUP($D76,'Past Results'!$A$3:$J$8,6,0)+VLOOKUP($E76,'Past Results'!$A$3:$J$8,7,0)-$F76))</f>
        <v/>
      </c>
      <c r="I76" s="78" t="str">
        <f>IF(ISBLANK($C76),"",IF( ISBLANK($E76),"",VLOOKUP($C76,'Past Results'!$A$3:$J$8,8,0)+VLOOKUP($D76,'Past Results'!$A$3:$J$8,9,0)+VLOOKUP($E76,'Past Results'!$A$3:$J$8,10,0)))</f>
        <v/>
      </c>
      <c r="J76" s="78" t="str">
        <f t="shared" si="83"/>
        <v/>
      </c>
      <c r="K76" s="78" t="str">
        <f t="shared" si="84"/>
        <v/>
      </c>
      <c r="L76" s="116"/>
      <c r="M76" s="116"/>
      <c r="N76" s="116"/>
      <c r="O76" s="116"/>
      <c r="P76" s="116"/>
      <c r="Q76" s="166">
        <f t="shared" si="85"/>
        <v>91.275000000000006</v>
      </c>
      <c r="R76" s="166">
        <f t="shared" si="86"/>
        <v>72.875</v>
      </c>
      <c r="S76" s="166"/>
      <c r="T76" s="166" t="str">
        <f t="shared" si="89"/>
        <v/>
      </c>
      <c r="U76" s="28" t="str">
        <f t="shared" si="90"/>
        <v/>
      </c>
      <c r="W76" s="57" t="str">
        <f>IF(ISBLANK($C76),"",'Past Results'!$N$12-$S76)</f>
        <v/>
      </c>
      <c r="X76" s="35">
        <f t="shared" si="91"/>
        <v>72</v>
      </c>
      <c r="Y76" s="61">
        <f>IF(ISBLANK($C76),$O$10/'Past Results'!$D$17,$W76/'Past Results'!$D$17)</f>
        <v>0.17425000000000002</v>
      </c>
      <c r="Z76">
        <f t="shared" si="92"/>
        <v>42.875</v>
      </c>
      <c r="AC76" s="28" t="str">
        <f t="shared" si="87"/>
        <v/>
      </c>
      <c r="AD76" s="28" t="str">
        <f t="shared" ref="AD76:AM76" si="99">IF(AND($Y76&gt;=AC$3,$Y76&lt;AD$3),1,"")</f>
        <v/>
      </c>
      <c r="AE76" s="28" t="str">
        <f t="shared" si="99"/>
        <v/>
      </c>
      <c r="AF76" s="28">
        <f t="shared" si="99"/>
        <v>1</v>
      </c>
      <c r="AG76" s="28" t="str">
        <f t="shared" si="99"/>
        <v/>
      </c>
      <c r="AH76" s="28" t="str">
        <f t="shared" si="99"/>
        <v/>
      </c>
      <c r="AI76" s="28" t="str">
        <f t="shared" si="99"/>
        <v/>
      </c>
      <c r="AJ76" s="28" t="str">
        <f t="shared" si="99"/>
        <v/>
      </c>
      <c r="AK76" s="28" t="str">
        <f t="shared" si="99"/>
        <v/>
      </c>
      <c r="AL76" s="28" t="str">
        <f t="shared" si="99"/>
        <v/>
      </c>
      <c r="AM76" s="28" t="str">
        <f t="shared" si="99"/>
        <v/>
      </c>
    </row>
    <row r="77" spans="1:39" ht="23.25" x14ac:dyDescent="0.35">
      <c r="A77" s="117"/>
      <c r="B77" s="123">
        <f t="shared" si="55"/>
        <v>73</v>
      </c>
      <c r="C77" s="135"/>
      <c r="D77" s="135"/>
      <c r="E77" s="135"/>
      <c r="F77" s="51"/>
      <c r="G77" s="77" t="str">
        <f>IF(ISBLANK($C77),"",IF( ISBLANK($E77),"",VLOOKUP($C77,'Past Results'!$A$3:$J$8,2,0)+VLOOKUP($D77,'Past Results'!$A$3:$J$8,3,0)+VLOOKUP($E77,'Past Results'!$A$3:$J$8,4,0)+$F77))</f>
        <v/>
      </c>
      <c r="H77" s="77" t="str">
        <f>IF(ISBLANK($C77),"",IF( ISBLANK($E77),"",VLOOKUP($C77,'Past Results'!$A$3:$J$8,5,0)+VLOOKUP($D77,'Past Results'!$A$3:$J$8,6,0)+VLOOKUP($E77,'Past Results'!$A$3:$J$8,7,0)-$F77))</f>
        <v/>
      </c>
      <c r="I77" s="77" t="str">
        <f>IF(ISBLANK($C77),"",IF( ISBLANK($E77),"",VLOOKUP($C77,'Past Results'!$A$3:$J$8,8,0)+VLOOKUP($D77,'Past Results'!$A$3:$J$8,9,0)+VLOOKUP($E77,'Past Results'!$A$3:$J$8,10,0)))</f>
        <v/>
      </c>
      <c r="J77" s="77" t="str">
        <f t="shared" si="83"/>
        <v/>
      </c>
      <c r="K77" s="77" t="str">
        <f t="shared" si="84"/>
        <v/>
      </c>
      <c r="L77" s="116"/>
      <c r="M77" s="116"/>
      <c r="N77" s="116"/>
      <c r="O77" s="116"/>
      <c r="P77" s="116"/>
      <c r="Q77" s="166">
        <f t="shared" si="85"/>
        <v>91.275000000000006</v>
      </c>
      <c r="R77" s="166">
        <f t="shared" si="86"/>
        <v>72.875</v>
      </c>
      <c r="S77" s="166"/>
      <c r="T77" s="166" t="str">
        <f t="shared" si="89"/>
        <v/>
      </c>
      <c r="U77" s="28" t="str">
        <f t="shared" si="90"/>
        <v/>
      </c>
      <c r="W77" s="57" t="str">
        <f>IF(ISBLANK($C77),"",'Past Results'!$N$12-$S77)</f>
        <v/>
      </c>
      <c r="X77" s="35">
        <f t="shared" si="91"/>
        <v>73</v>
      </c>
      <c r="Y77" s="61">
        <f>IF(ISBLANK($C77),$O$10/'Past Results'!$D$17,$W77/'Past Results'!$D$17)</f>
        <v>0.17425000000000002</v>
      </c>
      <c r="Z77">
        <f t="shared" si="92"/>
        <v>42.875</v>
      </c>
      <c r="AC77" s="28" t="str">
        <f t="shared" si="87"/>
        <v/>
      </c>
      <c r="AD77" s="28" t="str">
        <f t="shared" ref="AD77:AM77" si="100">IF(AND($Y77&gt;=AC$3,$Y77&lt;AD$3),1,"")</f>
        <v/>
      </c>
      <c r="AE77" s="28" t="str">
        <f t="shared" si="100"/>
        <v/>
      </c>
      <c r="AF77" s="28">
        <f t="shared" si="100"/>
        <v>1</v>
      </c>
      <c r="AG77" s="28" t="str">
        <f t="shared" si="100"/>
        <v/>
      </c>
      <c r="AH77" s="28" t="str">
        <f t="shared" si="100"/>
        <v/>
      </c>
      <c r="AI77" s="28" t="str">
        <f t="shared" si="100"/>
        <v/>
      </c>
      <c r="AJ77" s="28" t="str">
        <f t="shared" si="100"/>
        <v/>
      </c>
      <c r="AK77" s="28" t="str">
        <f t="shared" si="100"/>
        <v/>
      </c>
      <c r="AL77" s="28" t="str">
        <f t="shared" si="100"/>
        <v/>
      </c>
      <c r="AM77" s="28" t="str">
        <f t="shared" si="100"/>
        <v/>
      </c>
    </row>
    <row r="78" spans="1:39" ht="23.25" x14ac:dyDescent="0.35">
      <c r="A78" s="117"/>
      <c r="B78" s="123">
        <f t="shared" si="55"/>
        <v>74</v>
      </c>
      <c r="C78" s="136"/>
      <c r="D78" s="136"/>
      <c r="E78" s="136"/>
      <c r="F78" s="69"/>
      <c r="G78" s="78" t="str">
        <f>IF(ISBLANK($C78),"",IF( ISBLANK($E78),"",VLOOKUP($C78,'Past Results'!$A$3:$J$8,2,0)+VLOOKUP($D78,'Past Results'!$A$3:$J$8,3,0)+VLOOKUP($E78,'Past Results'!$A$3:$J$8,4,0)+$F78))</f>
        <v/>
      </c>
      <c r="H78" s="78" t="str">
        <f>IF(ISBLANK($C78),"",IF( ISBLANK($E78),"",VLOOKUP($C78,'Past Results'!$A$3:$J$8,5,0)+VLOOKUP($D78,'Past Results'!$A$3:$J$8,6,0)+VLOOKUP($E78,'Past Results'!$A$3:$J$8,7,0)-$F78))</f>
        <v/>
      </c>
      <c r="I78" s="78" t="str">
        <f>IF(ISBLANK($C78),"",IF( ISBLANK($E78),"",VLOOKUP($C78,'Past Results'!$A$3:$J$8,8,0)+VLOOKUP($D78,'Past Results'!$A$3:$J$8,9,0)+VLOOKUP($E78,'Past Results'!$A$3:$J$8,10,0)))</f>
        <v/>
      </c>
      <c r="J78" s="78" t="str">
        <f t="shared" si="83"/>
        <v/>
      </c>
      <c r="K78" s="78" t="str">
        <f t="shared" si="84"/>
        <v/>
      </c>
      <c r="L78" s="116"/>
      <c r="M78" s="116"/>
      <c r="N78" s="116"/>
      <c r="O78" s="116"/>
      <c r="P78" s="116"/>
      <c r="Q78" s="166">
        <f t="shared" si="85"/>
        <v>91.275000000000006</v>
      </c>
      <c r="R78" s="166">
        <f t="shared" si="86"/>
        <v>72.875</v>
      </c>
      <c r="S78" s="166"/>
      <c r="T78" s="166" t="str">
        <f t="shared" si="89"/>
        <v/>
      </c>
      <c r="U78" s="28" t="str">
        <f t="shared" si="90"/>
        <v/>
      </c>
      <c r="W78" s="57" t="str">
        <f>IF(ISBLANK($C78),"",'Past Results'!$N$12-$S78)</f>
        <v/>
      </c>
      <c r="X78" s="35">
        <f t="shared" si="91"/>
        <v>74</v>
      </c>
      <c r="Y78" s="61">
        <f>IF(ISBLANK($C78),$O$10/'Past Results'!$D$17,$W78/'Past Results'!$D$17)</f>
        <v>0.17425000000000002</v>
      </c>
      <c r="Z78">
        <f t="shared" si="92"/>
        <v>42.875</v>
      </c>
      <c r="AC78" s="28" t="str">
        <f t="shared" si="87"/>
        <v/>
      </c>
      <c r="AD78" s="28" t="str">
        <f t="shared" ref="AD78:AM78" si="101">IF(AND($Y78&gt;=AC$3,$Y78&lt;AD$3),1,"")</f>
        <v/>
      </c>
      <c r="AE78" s="28" t="str">
        <f t="shared" si="101"/>
        <v/>
      </c>
      <c r="AF78" s="28">
        <f t="shared" si="101"/>
        <v>1</v>
      </c>
      <c r="AG78" s="28" t="str">
        <f t="shared" si="101"/>
        <v/>
      </c>
      <c r="AH78" s="28" t="str">
        <f t="shared" si="101"/>
        <v/>
      </c>
      <c r="AI78" s="28" t="str">
        <f t="shared" si="101"/>
        <v/>
      </c>
      <c r="AJ78" s="28" t="str">
        <f t="shared" si="101"/>
        <v/>
      </c>
      <c r="AK78" s="28" t="str">
        <f t="shared" si="101"/>
        <v/>
      </c>
      <c r="AL78" s="28" t="str">
        <f t="shared" si="101"/>
        <v/>
      </c>
      <c r="AM78" s="28" t="str">
        <f t="shared" si="101"/>
        <v/>
      </c>
    </row>
    <row r="79" spans="1:39" ht="23.25" x14ac:dyDescent="0.35">
      <c r="A79" s="117"/>
      <c r="B79" s="123">
        <f t="shared" si="55"/>
        <v>75</v>
      </c>
      <c r="C79" s="135"/>
      <c r="D79" s="135"/>
      <c r="E79" s="135"/>
      <c r="F79" s="51"/>
      <c r="G79" s="77" t="str">
        <f>IF(ISBLANK($C79),"",IF( ISBLANK($E79),"",VLOOKUP($C79,'Past Results'!$A$3:$J$8,2,0)+VLOOKUP($D79,'Past Results'!$A$3:$J$8,3,0)+VLOOKUP($E79,'Past Results'!$A$3:$J$8,4,0)+$F79))</f>
        <v/>
      </c>
      <c r="H79" s="77" t="str">
        <f>IF(ISBLANK($C79),"",IF( ISBLANK($E79),"",VLOOKUP($C79,'Past Results'!$A$3:$J$8,5,0)+VLOOKUP($D79,'Past Results'!$A$3:$J$8,6,0)+VLOOKUP($E79,'Past Results'!$A$3:$J$8,7,0)-$F79))</f>
        <v/>
      </c>
      <c r="I79" s="77" t="str">
        <f>IF(ISBLANK($C79),"",IF( ISBLANK($E79),"",VLOOKUP($C79,'Past Results'!$A$3:$J$8,8,0)+VLOOKUP($D79,'Past Results'!$A$3:$J$8,9,0)+VLOOKUP($E79,'Past Results'!$A$3:$J$8,10,0)))</f>
        <v/>
      </c>
      <c r="J79" s="77" t="str">
        <f t="shared" si="83"/>
        <v/>
      </c>
      <c r="K79" s="77" t="str">
        <f t="shared" si="84"/>
        <v/>
      </c>
      <c r="L79" s="116"/>
      <c r="M79" s="116"/>
      <c r="N79" s="116"/>
      <c r="O79" s="116"/>
      <c r="P79" s="116"/>
      <c r="Q79" s="166">
        <f t="shared" si="85"/>
        <v>91.275000000000006</v>
      </c>
      <c r="R79" s="166">
        <f t="shared" si="86"/>
        <v>72.875</v>
      </c>
      <c r="S79" s="166"/>
      <c r="T79" s="166" t="str">
        <f t="shared" si="89"/>
        <v/>
      </c>
      <c r="U79" s="28" t="str">
        <f t="shared" si="90"/>
        <v/>
      </c>
      <c r="W79" s="57" t="str">
        <f>IF(ISBLANK($C79),"",'Past Results'!$N$12-$S79)</f>
        <v/>
      </c>
      <c r="X79" s="35">
        <f t="shared" si="91"/>
        <v>75</v>
      </c>
      <c r="Y79" s="61">
        <f>IF(ISBLANK($C79),$O$10/'Past Results'!$D$17,$W79/'Past Results'!$D$17)</f>
        <v>0.17425000000000002</v>
      </c>
      <c r="Z79">
        <f t="shared" si="92"/>
        <v>42.875</v>
      </c>
      <c r="AC79" s="28" t="str">
        <f t="shared" si="87"/>
        <v/>
      </c>
      <c r="AD79" s="28" t="str">
        <f t="shared" ref="AD79:AM79" si="102">IF(AND($Y79&gt;=AC$3,$Y79&lt;AD$3),1,"")</f>
        <v/>
      </c>
      <c r="AE79" s="28" t="str">
        <f t="shared" si="102"/>
        <v/>
      </c>
      <c r="AF79" s="28">
        <f t="shared" si="102"/>
        <v>1</v>
      </c>
      <c r="AG79" s="28" t="str">
        <f t="shared" si="102"/>
        <v/>
      </c>
      <c r="AH79" s="28" t="str">
        <f t="shared" si="102"/>
        <v/>
      </c>
      <c r="AI79" s="28" t="str">
        <f t="shared" si="102"/>
        <v/>
      </c>
      <c r="AJ79" s="28" t="str">
        <f t="shared" si="102"/>
        <v/>
      </c>
      <c r="AK79" s="28" t="str">
        <f t="shared" si="102"/>
        <v/>
      </c>
      <c r="AL79" s="28" t="str">
        <f t="shared" si="102"/>
        <v/>
      </c>
      <c r="AM79" s="28" t="str">
        <f t="shared" si="102"/>
        <v/>
      </c>
    </row>
    <row r="80" spans="1:39" ht="23.25" x14ac:dyDescent="0.35">
      <c r="A80" s="117"/>
      <c r="B80" s="123">
        <f t="shared" si="55"/>
        <v>76</v>
      </c>
      <c r="C80" s="136"/>
      <c r="D80" s="136"/>
      <c r="E80" s="136"/>
      <c r="F80" s="69"/>
      <c r="G80" s="78" t="str">
        <f>IF(ISBLANK($C80),"",IF( ISBLANK($E80),"",VLOOKUP($C80,'Past Results'!$A$3:$J$8,2,0)+VLOOKUP($D80,'Past Results'!$A$3:$J$8,3,0)+VLOOKUP($E80,'Past Results'!$A$3:$J$8,4,0)+$F80))</f>
        <v/>
      </c>
      <c r="H80" s="78" t="str">
        <f>IF(ISBLANK($C80),"",IF( ISBLANK($E80),"",VLOOKUP($C80,'Past Results'!$A$3:$J$8,5,0)+VLOOKUP($D80,'Past Results'!$A$3:$J$8,6,0)+VLOOKUP($E80,'Past Results'!$A$3:$J$8,7,0)-$F80))</f>
        <v/>
      </c>
      <c r="I80" s="78" t="str">
        <f>IF(ISBLANK($C80),"",IF( ISBLANK($E80),"",VLOOKUP($C80,'Past Results'!$A$3:$J$8,8,0)+VLOOKUP($D80,'Past Results'!$A$3:$J$8,9,0)+VLOOKUP($E80,'Past Results'!$A$3:$J$8,10,0)))</f>
        <v/>
      </c>
      <c r="J80" s="78" t="str">
        <f t="shared" si="83"/>
        <v/>
      </c>
      <c r="K80" s="78" t="str">
        <f t="shared" si="84"/>
        <v/>
      </c>
      <c r="L80" s="116"/>
      <c r="M80" s="116"/>
      <c r="N80" s="116"/>
      <c r="O80" s="116"/>
      <c r="P80" s="116"/>
      <c r="Q80" s="166">
        <f t="shared" si="85"/>
        <v>91.275000000000006</v>
      </c>
      <c r="R80" s="166">
        <f t="shared" si="86"/>
        <v>72.875</v>
      </c>
      <c r="S80" s="166"/>
      <c r="T80" s="166" t="str">
        <f t="shared" si="89"/>
        <v/>
      </c>
      <c r="U80" s="28" t="str">
        <f t="shared" si="90"/>
        <v/>
      </c>
      <c r="W80" s="57" t="str">
        <f>IF(ISBLANK($C80),"",'Past Results'!$N$12-$S80)</f>
        <v/>
      </c>
      <c r="X80" s="35">
        <f t="shared" si="91"/>
        <v>76</v>
      </c>
      <c r="Y80" s="61">
        <f>IF(ISBLANK($C80),$O$10/'Past Results'!$D$17,$W80/'Past Results'!$D$17)</f>
        <v>0.17425000000000002</v>
      </c>
      <c r="Z80">
        <f t="shared" si="92"/>
        <v>42.875</v>
      </c>
      <c r="AC80" s="28" t="str">
        <f t="shared" si="87"/>
        <v/>
      </c>
      <c r="AD80" s="28" t="str">
        <f t="shared" ref="AD80:AM80" si="103">IF(AND($Y80&gt;=AC$3,$Y80&lt;AD$3),1,"")</f>
        <v/>
      </c>
      <c r="AE80" s="28" t="str">
        <f t="shared" si="103"/>
        <v/>
      </c>
      <c r="AF80" s="28">
        <f t="shared" si="103"/>
        <v>1</v>
      </c>
      <c r="AG80" s="28" t="str">
        <f t="shared" si="103"/>
        <v/>
      </c>
      <c r="AH80" s="28" t="str">
        <f t="shared" si="103"/>
        <v/>
      </c>
      <c r="AI80" s="28" t="str">
        <f t="shared" si="103"/>
        <v/>
      </c>
      <c r="AJ80" s="28" t="str">
        <f t="shared" si="103"/>
        <v/>
      </c>
      <c r="AK80" s="28" t="str">
        <f t="shared" si="103"/>
        <v/>
      </c>
      <c r="AL80" s="28" t="str">
        <f t="shared" si="103"/>
        <v/>
      </c>
      <c r="AM80" s="28" t="str">
        <f t="shared" si="103"/>
        <v/>
      </c>
    </row>
    <row r="81" spans="1:23" ht="15.75" x14ac:dyDescent="0.25">
      <c r="A81" s="62"/>
      <c r="B81" s="28" t="s">
        <v>23</v>
      </c>
      <c r="C81" s="63">
        <f>76-COUNTIF(Q5:Q80,Q80)</f>
        <v>20</v>
      </c>
      <c r="D81" s="63">
        <f>76-COUNTIF(R5:R80,R80)</f>
        <v>20</v>
      </c>
      <c r="E81" s="63">
        <f>76-COUNTIF(R5:R80,R80)</f>
        <v>20</v>
      </c>
      <c r="F81" s="63"/>
      <c r="G81" s="63"/>
      <c r="H81" s="63"/>
      <c r="I81" s="63"/>
      <c r="J81" s="63"/>
      <c r="K81" s="63"/>
      <c r="W81" s="28">
        <f>SUM(X81:AH81)</f>
        <v>0</v>
      </c>
    </row>
    <row r="82" spans="1:23" ht="15.75" x14ac:dyDescent="0.25">
      <c r="A82" s="62"/>
      <c r="B82" s="28">
        <v>0</v>
      </c>
      <c r="C82" s="29">
        <f>COUNTIF(C$5:C$80,$B82)/C$81</f>
        <v>0</v>
      </c>
      <c r="D82" s="29"/>
      <c r="E82" s="29">
        <f>COUNTIF(E$5:E$80,$B82)/E$81</f>
        <v>0</v>
      </c>
      <c r="F82" s="63"/>
      <c r="G82" s="63"/>
      <c r="H82" s="63"/>
      <c r="I82" s="63"/>
      <c r="J82" s="63"/>
      <c r="K82" s="63"/>
      <c r="W82" s="20">
        <f>AVERAGE(W5:W80)</f>
        <v>17.425000000000001</v>
      </c>
    </row>
    <row r="83" spans="1:23" ht="15.75" x14ac:dyDescent="0.25">
      <c r="A83" s="62"/>
      <c r="B83" s="28">
        <v>1</v>
      </c>
      <c r="C83" s="29">
        <f t="shared" ref="C83:E86" si="104">COUNTIF(C$5:C$80,$B83)/C$81</f>
        <v>0.05</v>
      </c>
      <c r="D83" s="29"/>
      <c r="E83" s="29">
        <f t="shared" si="104"/>
        <v>0</v>
      </c>
      <c r="F83" s="63"/>
      <c r="G83" s="63"/>
      <c r="H83" s="63"/>
      <c r="I83" s="63"/>
      <c r="J83" s="63"/>
      <c r="K83" s="63"/>
      <c r="W83">
        <f>STDEV(W5:W80)</f>
        <v>11.538579452838798</v>
      </c>
    </row>
    <row r="84" spans="1:23" ht="15.75" x14ac:dyDescent="0.25">
      <c r="A84" s="62"/>
      <c r="B84" s="28">
        <v>2</v>
      </c>
      <c r="C84" s="29">
        <f t="shared" si="104"/>
        <v>0</v>
      </c>
      <c r="D84" s="29"/>
      <c r="E84" s="29">
        <f t="shared" si="104"/>
        <v>0.5</v>
      </c>
      <c r="F84" s="63"/>
      <c r="G84" s="63"/>
      <c r="H84" s="63"/>
      <c r="I84" s="63"/>
      <c r="J84" s="63"/>
      <c r="K84" s="63"/>
      <c r="W84" s="74">
        <f>76-COUNTIF(W5:W80,"")</f>
        <v>20</v>
      </c>
    </row>
    <row r="85" spans="1:23" ht="15.75" x14ac:dyDescent="0.25">
      <c r="A85" s="62"/>
      <c r="B85" s="28">
        <v>3</v>
      </c>
      <c r="C85" s="29">
        <f t="shared" si="104"/>
        <v>0.25</v>
      </c>
      <c r="D85" s="29"/>
      <c r="E85" s="29">
        <f t="shared" si="104"/>
        <v>0.15</v>
      </c>
      <c r="F85" s="63"/>
      <c r="G85" s="63"/>
      <c r="H85" s="63"/>
      <c r="I85" s="63"/>
      <c r="J85" s="63"/>
      <c r="K85" s="63"/>
    </row>
    <row r="86" spans="1:23" ht="15.75" x14ac:dyDescent="0.25">
      <c r="A86" s="62"/>
      <c r="B86" s="28">
        <v>4</v>
      </c>
      <c r="C86" s="29">
        <f t="shared" si="104"/>
        <v>0.55000000000000004</v>
      </c>
      <c r="D86" s="29"/>
      <c r="E86" s="29">
        <f t="shared" si="104"/>
        <v>0.05</v>
      </c>
      <c r="F86" s="63"/>
      <c r="G86" s="63"/>
      <c r="H86" s="63"/>
      <c r="I86" s="63"/>
      <c r="J86" s="63"/>
      <c r="K86" s="63"/>
    </row>
    <row r="87" spans="1:23" ht="15.75" x14ac:dyDescent="0.25">
      <c r="A87" s="62"/>
      <c r="C87" s="63"/>
      <c r="D87" s="63"/>
      <c r="E87" s="63"/>
      <c r="F87" s="63"/>
      <c r="G87" s="63"/>
      <c r="H87" s="63"/>
      <c r="I87" s="63"/>
      <c r="J87" s="63"/>
      <c r="K87" s="63"/>
    </row>
    <row r="88" spans="1:23" ht="15.75" x14ac:dyDescent="0.25">
      <c r="A88" s="62"/>
      <c r="C88" s="63"/>
      <c r="D88" s="63"/>
      <c r="E88" s="63"/>
      <c r="F88" s="63"/>
      <c r="G88" s="63"/>
      <c r="H88" s="63"/>
      <c r="I88" s="63"/>
      <c r="J88" s="63"/>
      <c r="K88" s="63"/>
    </row>
    <row r="89" spans="1:23" ht="15.75" x14ac:dyDescent="0.25">
      <c r="A89" s="62"/>
      <c r="C89" s="63"/>
      <c r="D89" s="63"/>
      <c r="E89" s="63"/>
      <c r="F89" s="63"/>
      <c r="G89" s="63"/>
      <c r="H89" s="63"/>
      <c r="I89" s="63"/>
      <c r="J89" s="63"/>
      <c r="K89" s="63"/>
    </row>
    <row r="90" spans="1:23" ht="15.75" x14ac:dyDescent="0.25">
      <c r="A90" s="62"/>
      <c r="C90" s="63"/>
      <c r="D90" s="63"/>
      <c r="E90" s="63"/>
      <c r="F90" s="63"/>
      <c r="G90" s="63"/>
      <c r="H90" s="63"/>
      <c r="I90" s="63"/>
      <c r="J90" s="63"/>
      <c r="K90" s="63"/>
    </row>
    <row r="91" spans="1:23" ht="15.75" x14ac:dyDescent="0.25">
      <c r="A91" s="62"/>
      <c r="C91" s="63"/>
      <c r="D91" s="63"/>
      <c r="E91" s="63"/>
      <c r="F91" s="63"/>
      <c r="G91" s="63"/>
      <c r="H91" s="63"/>
      <c r="I91" s="63"/>
      <c r="J91" s="63"/>
      <c r="K91" s="63"/>
    </row>
    <row r="92" spans="1:23" ht="15.75" x14ac:dyDescent="0.25">
      <c r="A92" s="62"/>
      <c r="C92" s="63"/>
      <c r="D92" s="63"/>
      <c r="E92" s="63"/>
      <c r="F92" s="63"/>
      <c r="G92" s="63"/>
      <c r="H92" s="63"/>
      <c r="I92" s="63"/>
      <c r="J92" s="63"/>
      <c r="K92" s="63"/>
    </row>
    <row r="93" spans="1:23" ht="15.75" x14ac:dyDescent="0.25">
      <c r="A93" s="62"/>
      <c r="C93" s="63"/>
      <c r="D93" s="63"/>
      <c r="E93" s="63"/>
      <c r="F93" s="63"/>
      <c r="G93" s="63"/>
      <c r="H93" s="63"/>
      <c r="I93" s="63"/>
      <c r="J93" s="63"/>
      <c r="K93" s="63"/>
    </row>
    <row r="94" spans="1:23" ht="15.75" x14ac:dyDescent="0.25">
      <c r="A94" s="62"/>
      <c r="C94" s="63"/>
      <c r="D94" s="63"/>
      <c r="E94" s="63"/>
      <c r="F94" s="63"/>
      <c r="G94" s="63"/>
      <c r="H94" s="63"/>
      <c r="I94" s="63"/>
      <c r="J94" s="63"/>
      <c r="K94" s="63"/>
    </row>
    <row r="95" spans="1:23" ht="15.75" x14ac:dyDescent="0.25">
      <c r="A95" s="62"/>
      <c r="C95" s="63"/>
      <c r="D95" s="63"/>
      <c r="E95" s="63"/>
      <c r="F95" s="63"/>
      <c r="G95" s="63"/>
      <c r="H95" s="63"/>
      <c r="I95" s="63"/>
      <c r="J95" s="63"/>
      <c r="K95" s="63"/>
    </row>
    <row r="96" spans="1:23" ht="15.75" x14ac:dyDescent="0.25">
      <c r="A96" s="62"/>
      <c r="C96" s="63"/>
      <c r="D96" s="63"/>
      <c r="E96" s="63"/>
      <c r="F96" s="63"/>
      <c r="G96" s="63"/>
      <c r="H96" s="63"/>
      <c r="I96" s="63"/>
      <c r="J96" s="63"/>
      <c r="K96" s="63"/>
    </row>
    <row r="97" spans="1:11" ht="15.75" x14ac:dyDescent="0.25">
      <c r="A97" s="62"/>
      <c r="C97" s="63"/>
      <c r="D97" s="63"/>
      <c r="E97" s="63"/>
      <c r="F97" s="63"/>
      <c r="G97" s="63"/>
      <c r="H97" s="63"/>
      <c r="I97" s="63"/>
      <c r="J97" s="63"/>
      <c r="K97" s="63"/>
    </row>
    <row r="98" spans="1:11" ht="15.75" x14ac:dyDescent="0.25">
      <c r="A98" s="62"/>
      <c r="C98" s="63"/>
      <c r="D98" s="63"/>
      <c r="E98" s="63"/>
      <c r="F98" s="63"/>
      <c r="G98" s="63"/>
      <c r="H98" s="63"/>
      <c r="I98" s="63"/>
      <c r="J98" s="63"/>
      <c r="K98" s="63"/>
    </row>
    <row r="99" spans="1:11" ht="15.75" x14ac:dyDescent="0.25">
      <c r="A99" s="62"/>
      <c r="C99" s="63"/>
      <c r="D99" s="63"/>
      <c r="E99" s="63"/>
      <c r="F99" s="63"/>
      <c r="G99" s="63"/>
      <c r="H99" s="63"/>
      <c r="I99" s="63"/>
      <c r="J99" s="63"/>
      <c r="K99" s="63"/>
    </row>
    <row r="100" spans="1:11" ht="15.75" x14ac:dyDescent="0.25">
      <c r="A100" s="62"/>
      <c r="C100" s="63"/>
      <c r="D100" s="63"/>
      <c r="E100" s="63"/>
      <c r="F100" s="63"/>
      <c r="G100" s="63"/>
      <c r="H100" s="63"/>
      <c r="I100" s="63"/>
      <c r="J100" s="63"/>
      <c r="K100" s="63"/>
    </row>
    <row r="101" spans="1:11" ht="15.75" x14ac:dyDescent="0.25">
      <c r="A101" s="62"/>
      <c r="C101" s="63"/>
      <c r="D101" s="63"/>
      <c r="E101" s="63"/>
      <c r="F101" s="63"/>
      <c r="G101" s="63"/>
      <c r="H101" s="63"/>
      <c r="I101" s="63"/>
      <c r="J101" s="63"/>
      <c r="K101" s="63"/>
    </row>
    <row r="102" spans="1:11" ht="15.75" x14ac:dyDescent="0.25">
      <c r="A102" s="62"/>
      <c r="C102" s="63"/>
      <c r="D102" s="63"/>
      <c r="E102" s="63"/>
      <c r="F102" s="63"/>
      <c r="G102" s="63"/>
      <c r="H102" s="63"/>
      <c r="I102" s="63"/>
      <c r="J102" s="63"/>
      <c r="K102" s="63"/>
    </row>
    <row r="103" spans="1:11" ht="15.75" x14ac:dyDescent="0.25">
      <c r="A103" s="62"/>
      <c r="C103" s="63"/>
      <c r="D103" s="63"/>
      <c r="E103" s="63"/>
      <c r="F103" s="63"/>
      <c r="G103" s="63"/>
      <c r="H103" s="63"/>
      <c r="I103" s="63"/>
      <c r="J103" s="63"/>
      <c r="K103" s="63"/>
    </row>
    <row r="104" spans="1:11" ht="15.75" x14ac:dyDescent="0.25">
      <c r="A104" s="62"/>
      <c r="C104" s="63"/>
      <c r="D104" s="63"/>
      <c r="E104" s="63"/>
      <c r="F104" s="63"/>
      <c r="G104" s="63"/>
      <c r="H104" s="63"/>
      <c r="I104" s="63"/>
      <c r="J104" s="63"/>
      <c r="K104" s="63"/>
    </row>
    <row r="105" spans="1:11" ht="15.75" x14ac:dyDescent="0.25">
      <c r="A105" s="62"/>
      <c r="C105" s="63"/>
      <c r="D105" s="63"/>
      <c r="E105" s="63"/>
      <c r="F105" s="63"/>
      <c r="G105" s="63"/>
      <c r="H105" s="63"/>
      <c r="I105" s="63"/>
      <c r="J105" s="63"/>
      <c r="K105" s="63"/>
    </row>
    <row r="106" spans="1:11" ht="15.75" x14ac:dyDescent="0.25">
      <c r="A106" s="62"/>
      <c r="C106" s="63"/>
      <c r="D106" s="63"/>
      <c r="E106" s="63"/>
      <c r="F106" s="63"/>
      <c r="G106" s="63"/>
      <c r="H106" s="63"/>
      <c r="I106" s="63"/>
      <c r="J106" s="63"/>
      <c r="K106" s="63"/>
    </row>
    <row r="107" spans="1:11" ht="15.75" x14ac:dyDescent="0.25">
      <c r="A107" s="62"/>
      <c r="C107" s="63"/>
      <c r="D107" s="63"/>
      <c r="E107" s="63"/>
      <c r="F107" s="63"/>
      <c r="G107" s="63"/>
      <c r="H107" s="63"/>
      <c r="I107" s="63"/>
      <c r="J107" s="63"/>
      <c r="K107" s="63"/>
    </row>
    <row r="108" spans="1:11" ht="15.75" x14ac:dyDescent="0.25">
      <c r="A108" s="62"/>
      <c r="C108" s="63"/>
      <c r="D108" s="63"/>
      <c r="E108" s="63"/>
      <c r="F108" s="63"/>
      <c r="G108" s="63"/>
      <c r="H108" s="63"/>
      <c r="I108" s="63"/>
      <c r="J108" s="63"/>
      <c r="K108" s="63"/>
    </row>
    <row r="109" spans="1:11" ht="15.75" x14ac:dyDescent="0.25"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1" ht="15.75" x14ac:dyDescent="0.25">
      <c r="C110" s="63"/>
      <c r="D110" s="63"/>
      <c r="E110" s="63"/>
      <c r="F110" s="63"/>
      <c r="G110" s="63"/>
      <c r="H110" s="63"/>
      <c r="I110" s="63"/>
      <c r="J110" s="63"/>
      <c r="K110" s="63"/>
    </row>
    <row r="111" spans="1:11" ht="15.75" x14ac:dyDescent="0.25">
      <c r="C111" s="63"/>
      <c r="D111" s="63"/>
      <c r="E111" s="63"/>
      <c r="F111" s="63"/>
      <c r="G111" s="63"/>
      <c r="H111" s="63"/>
      <c r="I111" s="63"/>
      <c r="J111" s="63"/>
      <c r="K111" s="63"/>
    </row>
    <row r="112" spans="1:11" ht="15.75" x14ac:dyDescent="0.25">
      <c r="C112" s="63"/>
      <c r="D112" s="63"/>
      <c r="E112" s="63"/>
      <c r="F112" s="63"/>
      <c r="G112" s="63"/>
      <c r="H112" s="63"/>
      <c r="I112" s="63"/>
      <c r="J112" s="63"/>
      <c r="K112" s="63"/>
    </row>
    <row r="113" spans="3:11" ht="15.75" x14ac:dyDescent="0.25">
      <c r="C113" s="63"/>
      <c r="D113" s="63"/>
      <c r="E113" s="63"/>
      <c r="F113" s="63"/>
      <c r="G113" s="63"/>
      <c r="H113" s="63"/>
      <c r="I113" s="63"/>
      <c r="J113" s="63"/>
      <c r="K113" s="63"/>
    </row>
    <row r="114" spans="3:11" ht="15.75" x14ac:dyDescent="0.25">
      <c r="C114" s="63"/>
      <c r="D114" s="63"/>
      <c r="E114" s="63"/>
      <c r="F114" s="63"/>
      <c r="G114" s="63"/>
      <c r="H114" s="63"/>
      <c r="I114" s="63"/>
      <c r="J114" s="63"/>
      <c r="K114" s="63"/>
    </row>
    <row r="115" spans="3:11" ht="15.75" x14ac:dyDescent="0.25">
      <c r="C115" s="63"/>
      <c r="D115" s="63"/>
      <c r="E115" s="63"/>
      <c r="F115" s="63"/>
      <c r="G115" s="63"/>
      <c r="H115" s="63"/>
      <c r="I115" s="63"/>
      <c r="J115" s="63"/>
      <c r="K115" s="63"/>
    </row>
    <row r="116" spans="3:11" ht="15.75" x14ac:dyDescent="0.25">
      <c r="C116" s="63"/>
      <c r="D116" s="63"/>
      <c r="E116" s="63"/>
      <c r="F116" s="63"/>
      <c r="G116" s="63"/>
      <c r="H116" s="63"/>
      <c r="I116" s="63"/>
      <c r="J116" s="63"/>
      <c r="K116" s="63"/>
    </row>
    <row r="117" spans="3:11" ht="15.75" x14ac:dyDescent="0.25">
      <c r="C117" s="63"/>
      <c r="D117" s="63"/>
      <c r="E117" s="63"/>
      <c r="F117" s="63"/>
      <c r="G117" s="63"/>
      <c r="H117" s="63"/>
      <c r="I117" s="63"/>
      <c r="J117" s="63"/>
      <c r="K117" s="63"/>
    </row>
    <row r="118" spans="3:11" ht="15.75" x14ac:dyDescent="0.25"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3:11" ht="15.75" x14ac:dyDescent="0.25">
      <c r="C119" s="63"/>
      <c r="D119" s="63"/>
      <c r="E119" s="63"/>
      <c r="F119" s="63"/>
      <c r="G119" s="63"/>
      <c r="H119" s="63"/>
      <c r="I119" s="63"/>
      <c r="J119" s="63"/>
      <c r="K119" s="63"/>
    </row>
    <row r="120" spans="3:11" ht="15.75" x14ac:dyDescent="0.25">
      <c r="C120" s="63"/>
      <c r="D120" s="63"/>
      <c r="E120" s="63"/>
      <c r="F120" s="63"/>
      <c r="G120" s="63"/>
      <c r="H120" s="63"/>
      <c r="I120" s="63"/>
      <c r="J120" s="63"/>
      <c r="K120" s="63"/>
    </row>
    <row r="121" spans="3:11" ht="15.75" x14ac:dyDescent="0.25">
      <c r="C121" s="63"/>
      <c r="D121" s="63"/>
      <c r="E121" s="63"/>
      <c r="F121" s="63"/>
      <c r="G121" s="63"/>
      <c r="H121" s="63"/>
      <c r="I121" s="63"/>
      <c r="J121" s="63"/>
      <c r="K121" s="63"/>
    </row>
    <row r="122" spans="3:11" ht="15.75" x14ac:dyDescent="0.25">
      <c r="C122" s="63"/>
      <c r="D122" s="63"/>
      <c r="E122" s="63"/>
      <c r="F122" s="63"/>
      <c r="G122" s="63"/>
      <c r="H122" s="63"/>
      <c r="I122" s="63"/>
      <c r="J122" s="63"/>
      <c r="K122" s="63"/>
    </row>
    <row r="123" spans="3:11" ht="15.75" x14ac:dyDescent="0.25">
      <c r="C123" s="63"/>
      <c r="D123" s="63"/>
      <c r="E123" s="63"/>
      <c r="F123" s="63"/>
      <c r="G123" s="63"/>
      <c r="H123" s="63"/>
      <c r="I123" s="63"/>
      <c r="J123" s="63"/>
      <c r="K123" s="63"/>
    </row>
    <row r="124" spans="3:11" ht="15.75" x14ac:dyDescent="0.25">
      <c r="C124" s="63"/>
      <c r="D124" s="63"/>
      <c r="E124" s="63"/>
      <c r="F124" s="63"/>
      <c r="G124" s="63"/>
      <c r="H124" s="63"/>
      <c r="I124" s="63"/>
      <c r="J124" s="63"/>
      <c r="K124" s="63"/>
    </row>
    <row r="125" spans="3:11" ht="15.75" x14ac:dyDescent="0.25">
      <c r="C125" s="63"/>
      <c r="D125" s="63"/>
      <c r="E125" s="63"/>
      <c r="F125" s="63"/>
      <c r="G125" s="63"/>
      <c r="H125" s="63"/>
      <c r="I125" s="63"/>
      <c r="J125" s="63"/>
      <c r="K125" s="63"/>
    </row>
    <row r="126" spans="3:11" ht="15.75" x14ac:dyDescent="0.25">
      <c r="C126" s="63"/>
      <c r="D126" s="63"/>
      <c r="E126" s="63"/>
      <c r="F126" s="63"/>
      <c r="G126" s="63"/>
      <c r="H126" s="63"/>
      <c r="I126" s="63"/>
      <c r="J126" s="63"/>
      <c r="K126" s="63"/>
    </row>
    <row r="127" spans="3:11" ht="15.75" x14ac:dyDescent="0.25">
      <c r="C127" s="63"/>
      <c r="D127" s="63"/>
      <c r="E127" s="63"/>
      <c r="F127" s="63"/>
      <c r="G127" s="63"/>
      <c r="H127" s="63"/>
      <c r="I127" s="63"/>
      <c r="J127" s="63"/>
      <c r="K127" s="63"/>
    </row>
    <row r="128" spans="3:11" ht="15.75" x14ac:dyDescent="0.25">
      <c r="C128" s="63"/>
      <c r="D128" s="63"/>
      <c r="E128" s="63"/>
      <c r="F128" s="63"/>
      <c r="G128" s="63"/>
      <c r="H128" s="63"/>
      <c r="I128" s="63"/>
      <c r="J128" s="63"/>
      <c r="K128" s="63"/>
    </row>
    <row r="129" spans="3:11" ht="15.75" x14ac:dyDescent="0.25">
      <c r="C129" s="63"/>
      <c r="D129" s="63"/>
      <c r="E129" s="63"/>
      <c r="F129" s="63"/>
      <c r="G129" s="63"/>
      <c r="H129" s="63"/>
      <c r="I129" s="63"/>
      <c r="J129" s="63"/>
      <c r="K129" s="63"/>
    </row>
    <row r="130" spans="3:11" ht="15.75" x14ac:dyDescent="0.25">
      <c r="C130" s="63"/>
      <c r="D130" s="63"/>
      <c r="E130" s="63"/>
      <c r="F130" s="63"/>
      <c r="G130" s="63"/>
      <c r="H130" s="63"/>
      <c r="I130" s="63"/>
      <c r="J130" s="63"/>
      <c r="K130" s="63"/>
    </row>
    <row r="131" spans="3:11" ht="15.75" x14ac:dyDescent="0.25">
      <c r="C131" s="63"/>
      <c r="D131" s="63"/>
      <c r="E131" s="63"/>
      <c r="F131" s="63"/>
      <c r="G131" s="63"/>
      <c r="H131" s="63"/>
      <c r="I131" s="63"/>
      <c r="J131" s="63"/>
      <c r="K131" s="63"/>
    </row>
    <row r="132" spans="3:11" ht="15.75" x14ac:dyDescent="0.25">
      <c r="C132" s="63"/>
      <c r="D132" s="63"/>
      <c r="E132" s="63"/>
      <c r="F132" s="63"/>
      <c r="G132" s="63"/>
      <c r="H132" s="63"/>
      <c r="I132" s="63"/>
      <c r="J132" s="63"/>
      <c r="K132" s="63"/>
    </row>
    <row r="133" spans="3:11" ht="15.75" x14ac:dyDescent="0.25">
      <c r="C133" s="63"/>
      <c r="D133" s="63"/>
      <c r="E133" s="63"/>
      <c r="F133" s="63"/>
      <c r="G133" s="63"/>
      <c r="H133" s="63"/>
      <c r="I133" s="63"/>
      <c r="J133" s="63"/>
      <c r="K133" s="63"/>
    </row>
    <row r="134" spans="3:11" ht="15.75" x14ac:dyDescent="0.25">
      <c r="C134" s="63"/>
      <c r="D134" s="63"/>
      <c r="E134" s="63"/>
      <c r="F134" s="63"/>
      <c r="G134" s="63"/>
      <c r="H134" s="63"/>
      <c r="I134" s="63"/>
      <c r="J134" s="63"/>
      <c r="K134" s="63"/>
    </row>
    <row r="135" spans="3:11" ht="15.75" x14ac:dyDescent="0.25"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3:11" ht="15.75" x14ac:dyDescent="0.25">
      <c r="C136" s="63"/>
      <c r="D136" s="63"/>
      <c r="E136" s="63"/>
      <c r="F136" s="63"/>
      <c r="G136" s="63"/>
      <c r="H136" s="63"/>
      <c r="I136" s="63"/>
      <c r="J136" s="63"/>
      <c r="K136" s="63"/>
    </row>
    <row r="137" spans="3:11" ht="15.75" x14ac:dyDescent="0.25">
      <c r="C137" s="63"/>
      <c r="D137" s="63"/>
      <c r="E137" s="63"/>
      <c r="F137" s="63"/>
      <c r="G137" s="63"/>
      <c r="H137" s="63"/>
      <c r="I137" s="63"/>
      <c r="J137" s="63"/>
      <c r="K137" s="63"/>
    </row>
    <row r="138" spans="3:11" ht="15.75" x14ac:dyDescent="0.25">
      <c r="C138" s="63"/>
      <c r="D138" s="63"/>
      <c r="E138" s="63"/>
      <c r="F138" s="63"/>
      <c r="G138" s="63"/>
      <c r="H138" s="63"/>
      <c r="I138" s="63"/>
      <c r="J138" s="63"/>
      <c r="K138" s="63"/>
    </row>
    <row r="139" spans="3:11" ht="15.75" x14ac:dyDescent="0.25">
      <c r="C139" s="63"/>
      <c r="D139" s="63"/>
      <c r="E139" s="63"/>
      <c r="F139" s="63"/>
      <c r="G139" s="63"/>
      <c r="H139" s="63"/>
      <c r="I139" s="63"/>
      <c r="J139" s="63"/>
      <c r="K139" s="63"/>
    </row>
    <row r="140" spans="3:11" ht="15.75" x14ac:dyDescent="0.25">
      <c r="C140" s="63"/>
      <c r="D140" s="63"/>
      <c r="E140" s="63"/>
      <c r="F140" s="63"/>
      <c r="G140" s="63"/>
      <c r="H140" s="63"/>
      <c r="I140" s="63"/>
      <c r="J140" s="63"/>
      <c r="K140" s="63"/>
    </row>
    <row r="141" spans="3:11" ht="15.75" x14ac:dyDescent="0.25">
      <c r="C141" s="63"/>
      <c r="D141" s="63"/>
      <c r="E141" s="63"/>
      <c r="F141" s="63"/>
      <c r="G141" s="63"/>
      <c r="H141" s="63"/>
      <c r="I141" s="63"/>
      <c r="J141" s="63"/>
      <c r="K141" s="63"/>
    </row>
    <row r="142" spans="3:11" ht="15.75" x14ac:dyDescent="0.25">
      <c r="C142" s="63"/>
      <c r="D142" s="63"/>
      <c r="E142" s="63"/>
      <c r="F142" s="63"/>
      <c r="G142" s="63"/>
      <c r="H142" s="63"/>
      <c r="I142" s="63"/>
      <c r="J142" s="63"/>
      <c r="K142" s="63"/>
    </row>
    <row r="143" spans="3:11" ht="15.75" x14ac:dyDescent="0.25">
      <c r="C143" s="63"/>
      <c r="D143" s="63"/>
      <c r="E143" s="63"/>
      <c r="F143" s="63"/>
      <c r="G143" s="63"/>
      <c r="H143" s="63"/>
      <c r="I143" s="63"/>
      <c r="J143" s="63"/>
      <c r="K143" s="63"/>
    </row>
    <row r="144" spans="3:11" ht="15.75" x14ac:dyDescent="0.25">
      <c r="C144" s="63"/>
      <c r="D144" s="63"/>
      <c r="E144" s="63"/>
      <c r="F144" s="63"/>
      <c r="G144" s="63"/>
      <c r="H144" s="63"/>
      <c r="I144" s="63"/>
      <c r="J144" s="63"/>
      <c r="K144" s="63"/>
    </row>
    <row r="145" spans="3:11" ht="15.75" x14ac:dyDescent="0.25">
      <c r="C145" s="63"/>
      <c r="D145" s="63"/>
      <c r="E145" s="63"/>
      <c r="F145" s="63"/>
      <c r="G145" s="63"/>
      <c r="H145" s="63"/>
      <c r="I145" s="63"/>
      <c r="J145" s="63"/>
      <c r="K145" s="63"/>
    </row>
    <row r="146" spans="3:11" ht="15.75" x14ac:dyDescent="0.25">
      <c r="C146" s="63"/>
      <c r="D146" s="63"/>
      <c r="E146" s="63"/>
      <c r="F146" s="63"/>
      <c r="G146" s="63"/>
      <c r="H146" s="63"/>
      <c r="I146" s="63"/>
      <c r="J146" s="63"/>
      <c r="K146" s="63"/>
    </row>
    <row r="147" spans="3:11" ht="15.75" x14ac:dyDescent="0.25">
      <c r="C147" s="63"/>
      <c r="D147" s="63"/>
      <c r="E147" s="63"/>
      <c r="F147" s="63"/>
      <c r="G147" s="63"/>
      <c r="H147" s="63"/>
      <c r="I147" s="63"/>
      <c r="J147" s="63"/>
      <c r="K147" s="63"/>
    </row>
    <row r="148" spans="3:11" ht="15.75" x14ac:dyDescent="0.25">
      <c r="C148" s="63"/>
      <c r="D148" s="63"/>
      <c r="E148" s="63"/>
      <c r="F148" s="63"/>
      <c r="G148" s="63"/>
      <c r="H148" s="63"/>
      <c r="I148" s="63"/>
      <c r="J148" s="63"/>
      <c r="K148" s="63"/>
    </row>
    <row r="149" spans="3:11" ht="15.75" x14ac:dyDescent="0.25">
      <c r="C149" s="63"/>
      <c r="D149" s="63"/>
      <c r="E149" s="63"/>
      <c r="F149" s="63"/>
      <c r="G149" s="63"/>
      <c r="H149" s="63"/>
      <c r="I149" s="63"/>
      <c r="J149" s="63"/>
      <c r="K149" s="63"/>
    </row>
    <row r="150" spans="3:11" ht="15.75" x14ac:dyDescent="0.25">
      <c r="C150" s="63"/>
      <c r="D150" s="63"/>
      <c r="E150" s="63"/>
      <c r="F150" s="63"/>
      <c r="G150" s="63"/>
      <c r="H150" s="63"/>
      <c r="I150" s="63"/>
      <c r="J150" s="63"/>
      <c r="K150" s="63"/>
    </row>
    <row r="151" spans="3:11" ht="15.75" x14ac:dyDescent="0.25">
      <c r="C151" s="63"/>
      <c r="D151" s="63"/>
      <c r="E151" s="63"/>
      <c r="F151" s="63"/>
      <c r="G151" s="63"/>
      <c r="H151" s="63"/>
      <c r="I151" s="63"/>
      <c r="J151" s="63"/>
      <c r="K151" s="63"/>
    </row>
    <row r="152" spans="3:11" ht="15.75" x14ac:dyDescent="0.25">
      <c r="C152" s="63"/>
      <c r="D152" s="63"/>
      <c r="E152" s="63"/>
      <c r="F152" s="63"/>
      <c r="G152" s="63"/>
      <c r="H152" s="63"/>
      <c r="I152" s="63"/>
      <c r="J152" s="63"/>
      <c r="K152" s="63"/>
    </row>
    <row r="153" spans="3:11" ht="15.75" x14ac:dyDescent="0.25">
      <c r="C153" s="63"/>
      <c r="D153" s="63"/>
      <c r="E153" s="63"/>
      <c r="F153" s="63"/>
      <c r="G153" s="63"/>
      <c r="H153" s="63"/>
      <c r="I153" s="63"/>
      <c r="J153" s="63"/>
      <c r="K153" s="63"/>
    </row>
    <row r="154" spans="3:11" ht="15.75" x14ac:dyDescent="0.25">
      <c r="C154" s="63"/>
      <c r="D154" s="63"/>
      <c r="E154" s="63"/>
      <c r="F154" s="63"/>
      <c r="G154" s="63"/>
      <c r="H154" s="63"/>
      <c r="I154" s="63"/>
      <c r="J154" s="63"/>
      <c r="K154" s="63"/>
    </row>
    <row r="155" spans="3:11" ht="15.75" x14ac:dyDescent="0.25"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3:11" ht="15.75" x14ac:dyDescent="0.25">
      <c r="C156" s="63"/>
      <c r="D156" s="63"/>
      <c r="E156" s="63"/>
      <c r="F156" s="63"/>
      <c r="G156" s="63"/>
      <c r="H156" s="63"/>
      <c r="I156" s="63"/>
      <c r="J156" s="63"/>
      <c r="K156" s="63"/>
    </row>
    <row r="157" spans="3:11" ht="15.75" x14ac:dyDescent="0.25">
      <c r="C157" s="63"/>
      <c r="D157" s="63"/>
      <c r="E157" s="63"/>
      <c r="F157" s="63"/>
      <c r="G157" s="63"/>
      <c r="H157" s="63"/>
      <c r="I157" s="63"/>
      <c r="J157" s="63"/>
      <c r="K157" s="63"/>
    </row>
    <row r="158" spans="3:11" ht="15.75" x14ac:dyDescent="0.25">
      <c r="C158" s="63"/>
      <c r="D158" s="63"/>
      <c r="E158" s="63"/>
      <c r="F158" s="63"/>
      <c r="G158" s="63"/>
      <c r="H158" s="63"/>
      <c r="I158" s="63"/>
      <c r="J158" s="63"/>
      <c r="K158" s="63"/>
    </row>
    <row r="159" spans="3:11" ht="15.75" x14ac:dyDescent="0.25">
      <c r="C159" s="63"/>
      <c r="D159" s="63"/>
      <c r="E159" s="63"/>
      <c r="F159" s="63"/>
      <c r="G159" s="63"/>
      <c r="H159" s="63"/>
      <c r="I159" s="63"/>
      <c r="J159" s="63"/>
      <c r="K159" s="63"/>
    </row>
    <row r="160" spans="3:11" ht="15.75" x14ac:dyDescent="0.25">
      <c r="C160" s="63"/>
      <c r="D160" s="63"/>
      <c r="E160" s="63"/>
      <c r="F160" s="63"/>
      <c r="G160" s="63"/>
      <c r="H160" s="63"/>
      <c r="I160" s="63"/>
      <c r="J160" s="63"/>
      <c r="K160" s="63"/>
    </row>
    <row r="161" spans="3:11" ht="15.75" x14ac:dyDescent="0.25">
      <c r="C161" s="63"/>
      <c r="D161" s="63"/>
      <c r="E161" s="63"/>
      <c r="F161" s="63"/>
      <c r="G161" s="63"/>
      <c r="H161" s="63"/>
      <c r="I161" s="63"/>
      <c r="J161" s="63"/>
      <c r="K161" s="63"/>
    </row>
    <row r="162" spans="3:11" ht="15.75" x14ac:dyDescent="0.25">
      <c r="C162" s="63"/>
      <c r="D162" s="63"/>
      <c r="E162" s="63"/>
      <c r="F162" s="63"/>
      <c r="G162" s="63"/>
      <c r="H162" s="63"/>
      <c r="I162" s="63"/>
      <c r="J162" s="63"/>
      <c r="K162" s="63"/>
    </row>
    <row r="163" spans="3:11" ht="15.75" x14ac:dyDescent="0.25">
      <c r="C163" s="63"/>
      <c r="D163" s="63"/>
      <c r="E163" s="63"/>
      <c r="F163" s="63"/>
      <c r="G163" s="63"/>
      <c r="H163" s="63"/>
      <c r="I163" s="63"/>
      <c r="J163" s="63"/>
      <c r="K163" s="63"/>
    </row>
    <row r="164" spans="3:11" ht="15.75" x14ac:dyDescent="0.25">
      <c r="C164" s="63"/>
      <c r="D164" s="63"/>
      <c r="E164" s="63"/>
      <c r="F164" s="63"/>
      <c r="G164" s="63"/>
      <c r="H164" s="63"/>
      <c r="I164" s="63"/>
      <c r="J164" s="63"/>
      <c r="K164" s="63"/>
    </row>
    <row r="165" spans="3:11" ht="15.75" x14ac:dyDescent="0.25">
      <c r="C165" s="63"/>
      <c r="D165" s="63"/>
      <c r="E165" s="63"/>
      <c r="F165" s="63"/>
      <c r="G165" s="63"/>
      <c r="H165" s="63"/>
      <c r="I165" s="63"/>
      <c r="J165" s="63"/>
      <c r="K165" s="63"/>
    </row>
    <row r="166" spans="3:11" ht="15.75" x14ac:dyDescent="0.25">
      <c r="C166" s="63"/>
      <c r="D166" s="63"/>
      <c r="E166" s="63"/>
      <c r="F166" s="63"/>
      <c r="G166" s="63"/>
      <c r="H166" s="63"/>
      <c r="I166" s="63"/>
      <c r="J166" s="63"/>
      <c r="K166" s="63"/>
    </row>
    <row r="167" spans="3:11" ht="15.75" x14ac:dyDescent="0.25">
      <c r="C167" s="63"/>
      <c r="D167" s="63"/>
      <c r="E167" s="63"/>
      <c r="F167" s="63"/>
      <c r="G167" s="63"/>
      <c r="H167" s="63"/>
      <c r="I167" s="63"/>
      <c r="J167" s="63"/>
      <c r="K167" s="63"/>
    </row>
    <row r="168" spans="3:11" ht="15.75" x14ac:dyDescent="0.25">
      <c r="C168" s="63"/>
      <c r="D168" s="63"/>
      <c r="E168" s="63"/>
      <c r="F168" s="63"/>
      <c r="G168" s="63"/>
      <c r="H168" s="63"/>
      <c r="I168" s="63"/>
      <c r="J168" s="63"/>
      <c r="K168" s="63"/>
    </row>
    <row r="169" spans="3:11" ht="15.75" x14ac:dyDescent="0.25">
      <c r="C169" s="63"/>
      <c r="D169" s="63"/>
      <c r="E169" s="63"/>
      <c r="F169" s="63"/>
      <c r="G169" s="63"/>
      <c r="H169" s="63"/>
      <c r="I169" s="63"/>
      <c r="J169" s="63"/>
      <c r="K169" s="63"/>
    </row>
    <row r="170" spans="3:11" ht="15.75" x14ac:dyDescent="0.25">
      <c r="C170" s="63"/>
      <c r="D170" s="63"/>
      <c r="E170" s="63"/>
      <c r="F170" s="63"/>
      <c r="G170" s="63"/>
      <c r="H170" s="63"/>
      <c r="I170" s="63"/>
      <c r="J170" s="63"/>
      <c r="K170" s="63"/>
    </row>
    <row r="171" spans="3:11" ht="15.75" x14ac:dyDescent="0.25">
      <c r="C171" s="63"/>
      <c r="D171" s="63"/>
      <c r="E171" s="63"/>
      <c r="F171" s="63"/>
      <c r="G171" s="63"/>
      <c r="H171" s="63"/>
      <c r="I171" s="63"/>
      <c r="J171" s="63"/>
      <c r="K171" s="63"/>
    </row>
    <row r="172" spans="3:11" ht="15.75" x14ac:dyDescent="0.25">
      <c r="C172" s="63"/>
      <c r="D172" s="63"/>
      <c r="E172" s="63"/>
      <c r="F172" s="63"/>
      <c r="G172" s="63"/>
      <c r="H172" s="63"/>
      <c r="I172" s="63"/>
      <c r="J172" s="63"/>
      <c r="K172" s="63"/>
    </row>
    <row r="173" spans="3:11" ht="15.75" x14ac:dyDescent="0.25">
      <c r="C173" s="63"/>
      <c r="D173" s="63"/>
      <c r="E173" s="63"/>
      <c r="F173" s="63"/>
      <c r="G173" s="63"/>
      <c r="H173" s="63"/>
      <c r="I173" s="63"/>
      <c r="J173" s="63"/>
      <c r="K173" s="63"/>
    </row>
    <row r="174" spans="3:11" ht="15.75" x14ac:dyDescent="0.25">
      <c r="C174" s="63"/>
      <c r="D174" s="63"/>
      <c r="E174" s="63"/>
      <c r="F174" s="63"/>
      <c r="G174" s="63"/>
      <c r="H174" s="63"/>
      <c r="I174" s="63"/>
      <c r="J174" s="63"/>
      <c r="K174" s="63"/>
    </row>
    <row r="175" spans="3:11" ht="15.75" x14ac:dyDescent="0.25">
      <c r="C175" s="63"/>
      <c r="D175" s="63"/>
      <c r="E175" s="63"/>
      <c r="F175" s="63"/>
      <c r="G175" s="63"/>
      <c r="H175" s="63"/>
      <c r="I175" s="63"/>
      <c r="J175" s="63"/>
      <c r="K175" s="63"/>
    </row>
    <row r="176" spans="3:11" ht="15.75" x14ac:dyDescent="0.25">
      <c r="C176" s="63"/>
      <c r="D176" s="63"/>
      <c r="E176" s="63"/>
      <c r="F176" s="63"/>
      <c r="G176" s="63"/>
      <c r="H176" s="63"/>
      <c r="I176" s="63"/>
      <c r="J176" s="63"/>
      <c r="K176" s="63"/>
    </row>
    <row r="177" spans="3:11" ht="15.75" x14ac:dyDescent="0.25">
      <c r="C177" s="63"/>
      <c r="D177" s="63"/>
      <c r="E177" s="63"/>
      <c r="F177" s="63"/>
      <c r="G177" s="63"/>
      <c r="H177" s="63"/>
      <c r="I177" s="63"/>
      <c r="J177" s="63"/>
      <c r="K177" s="63"/>
    </row>
    <row r="178" spans="3:11" ht="15.75" x14ac:dyDescent="0.25">
      <c r="C178" s="63"/>
      <c r="D178" s="63"/>
      <c r="E178" s="63"/>
      <c r="F178" s="63"/>
      <c r="G178" s="63"/>
      <c r="H178" s="63"/>
      <c r="I178" s="63"/>
      <c r="J178" s="63"/>
      <c r="K178" s="63"/>
    </row>
    <row r="179" spans="3:11" ht="15.75" x14ac:dyDescent="0.25">
      <c r="C179" s="63"/>
      <c r="D179" s="63"/>
      <c r="E179" s="63"/>
      <c r="F179" s="63"/>
      <c r="G179" s="63"/>
      <c r="H179" s="63"/>
      <c r="I179" s="63"/>
      <c r="J179" s="63"/>
      <c r="K179" s="63"/>
    </row>
    <row r="180" spans="3:11" ht="15.75" x14ac:dyDescent="0.25">
      <c r="C180" s="63"/>
      <c r="D180" s="63"/>
      <c r="E180" s="63"/>
      <c r="F180" s="63"/>
      <c r="G180" s="63"/>
      <c r="H180" s="63"/>
      <c r="I180" s="63"/>
      <c r="J180" s="63"/>
      <c r="K180" s="63"/>
    </row>
    <row r="181" spans="3:11" ht="15.75" x14ac:dyDescent="0.25">
      <c r="C181" s="63"/>
      <c r="D181" s="63"/>
      <c r="E181" s="63"/>
      <c r="F181" s="63"/>
      <c r="G181" s="63"/>
      <c r="H181" s="63"/>
      <c r="I181" s="63"/>
      <c r="J181" s="63"/>
      <c r="K181" s="63"/>
    </row>
    <row r="182" spans="3:11" ht="15.75" x14ac:dyDescent="0.25">
      <c r="C182" s="63"/>
      <c r="D182" s="63"/>
      <c r="E182" s="63"/>
      <c r="F182" s="63"/>
      <c r="G182" s="63"/>
      <c r="H182" s="63"/>
      <c r="I182" s="63"/>
      <c r="J182" s="63"/>
      <c r="K182" s="63"/>
    </row>
    <row r="183" spans="3:11" ht="15.75" x14ac:dyDescent="0.25">
      <c r="C183" s="63"/>
      <c r="D183" s="63"/>
      <c r="E183" s="63"/>
      <c r="F183" s="63"/>
      <c r="G183" s="63"/>
      <c r="H183" s="63"/>
      <c r="I183" s="63"/>
      <c r="J183" s="63"/>
      <c r="K183" s="63"/>
    </row>
    <row r="184" spans="3:11" ht="15.75" x14ac:dyDescent="0.25">
      <c r="C184" s="63"/>
      <c r="D184" s="63"/>
      <c r="E184" s="63"/>
      <c r="F184" s="63"/>
      <c r="G184" s="63"/>
      <c r="H184" s="63"/>
      <c r="I184" s="63"/>
      <c r="J184" s="63"/>
      <c r="K184" s="63"/>
    </row>
    <row r="185" spans="3:11" ht="15.75" x14ac:dyDescent="0.25"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3:11" ht="15.75" x14ac:dyDescent="0.25">
      <c r="C186" s="63"/>
      <c r="D186" s="63"/>
      <c r="E186" s="63"/>
      <c r="F186" s="63"/>
      <c r="G186" s="63"/>
      <c r="H186" s="63"/>
      <c r="I186" s="63"/>
      <c r="J186" s="63"/>
      <c r="K186" s="63"/>
    </row>
    <row r="187" spans="3:11" ht="15.75" x14ac:dyDescent="0.25">
      <c r="C187" s="63"/>
      <c r="D187" s="63"/>
      <c r="E187" s="63"/>
      <c r="F187" s="63"/>
      <c r="G187" s="63"/>
      <c r="H187" s="63"/>
      <c r="I187" s="63"/>
      <c r="J187" s="63"/>
      <c r="K187" s="63"/>
    </row>
  </sheetData>
  <sheetProtection sheet="1" objects="1" scenarios="1"/>
  <phoneticPr fontId="3" type="noConversion"/>
  <conditionalFormatting sqref="G5:G80">
    <cfRule type="cellIs" dxfId="108" priority="5" stopIfTrue="1" operator="equal">
      <formula>$M$5</formula>
    </cfRule>
    <cfRule type="cellIs" dxfId="107" priority="6" stopIfTrue="1" operator="equal">
      <formula>$N$5</formula>
    </cfRule>
  </conditionalFormatting>
  <conditionalFormatting sqref="H5:H80">
    <cfRule type="cellIs" dxfId="106" priority="7" stopIfTrue="1" operator="equal">
      <formula>$M$6</formula>
    </cfRule>
    <cfRule type="cellIs" dxfId="105" priority="8" stopIfTrue="1" operator="equal">
      <formula>$N$6</formula>
    </cfRule>
  </conditionalFormatting>
  <conditionalFormatting sqref="J5:J80">
    <cfRule type="cellIs" dxfId="104" priority="9" stopIfTrue="1" operator="equal">
      <formula>$M$7</formula>
    </cfRule>
    <cfRule type="cellIs" dxfId="103" priority="10" stopIfTrue="1" operator="equal">
      <formula>$N$7</formula>
    </cfRule>
  </conditionalFormatting>
  <conditionalFormatting sqref="K5:K80">
    <cfRule type="cellIs" dxfId="102" priority="11" stopIfTrue="1" operator="equal">
      <formula>$Q$1</formula>
    </cfRule>
    <cfRule type="cellIs" dxfId="101" priority="12" stopIfTrue="1" operator="equal">
      <formula>$N$8</formula>
    </cfRule>
    <cfRule type="cellIs" dxfId="100" priority="13" stopIfTrue="1" operator="equal">
      <formula>$M$8</formula>
    </cfRule>
  </conditionalFormatting>
  <conditionalFormatting sqref="F8:F80">
    <cfRule type="cellIs" dxfId="99" priority="14" stopIfTrue="1" operator="equal">
      <formula>$M$9</formula>
    </cfRule>
    <cfRule type="cellIs" dxfId="98" priority="15" stopIfTrue="1" operator="equal">
      <formula>$N$9</formula>
    </cfRule>
  </conditionalFormatting>
  <conditionalFormatting sqref="F8">
    <cfRule type="cellIs" dxfId="97" priority="3" stopIfTrue="1" operator="equal">
      <formula>$M$9</formula>
    </cfRule>
    <cfRule type="cellIs" dxfId="96" priority="4" stopIfTrue="1" operator="equal">
      <formula>$N$9</formula>
    </cfRule>
  </conditionalFormatting>
  <conditionalFormatting sqref="F5:F7">
    <cfRule type="cellIs" dxfId="95" priority="1" stopIfTrue="1" operator="equal">
      <formula>$M$9</formula>
    </cfRule>
    <cfRule type="cellIs" dxfId="94" priority="2" stopIfTrue="1" operator="equal">
      <formula>$N$9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73"/>
  <sheetViews>
    <sheetView showGridLines="0" showRowColHeaders="0" topLeftCell="AB2" zoomScale="138" zoomScaleNormal="138" workbookViewId="0">
      <selection activeCell="AC16" sqref="AC16"/>
    </sheetView>
  </sheetViews>
  <sheetFormatPr defaultColWidth="9.140625" defaultRowHeight="12.75" x14ac:dyDescent="0.2"/>
  <cols>
    <col min="1" max="2" width="9.140625" style="28"/>
    <col min="3" max="3" width="10.42578125" style="28" bestFit="1" customWidth="1"/>
    <col min="4" max="7" width="9.140625" style="28"/>
    <col min="8" max="8" width="3.28515625" style="28" customWidth="1"/>
    <col min="9" max="14" width="9.140625" style="28"/>
    <col min="15" max="15" width="10.5703125" style="28" customWidth="1"/>
    <col min="16" max="16" width="9.5703125" style="28" bestFit="1" customWidth="1"/>
    <col min="17" max="17" width="9.140625" style="28"/>
    <col min="18" max="18" width="16.7109375" style="28" customWidth="1"/>
    <col min="19" max="19" width="11.28515625" style="28" customWidth="1"/>
    <col min="20" max="20" width="12" style="28" customWidth="1"/>
    <col min="21" max="21" width="9.140625" style="28"/>
    <col min="22" max="22" width="13.5703125" style="28" customWidth="1"/>
    <col min="23" max="25" width="10.28515625" style="28" customWidth="1"/>
    <col min="26" max="26" width="9.140625" style="28"/>
    <col min="27" max="27" width="11.7109375" style="28" bestFit="1" customWidth="1"/>
    <col min="28" max="28" width="9.140625" style="28"/>
    <col min="29" max="29" width="12.140625" style="28" customWidth="1"/>
    <col min="30" max="33" width="7.28515625" style="28" customWidth="1"/>
    <col min="34" max="34" width="10" style="28" bestFit="1" customWidth="1"/>
    <col min="35" max="35" width="7.85546875" style="28" customWidth="1"/>
    <col min="36" max="16384" width="9.140625" style="28"/>
  </cols>
  <sheetData>
    <row r="1" spans="1:40" ht="13.5" thickBot="1" x14ac:dyDescent="0.25">
      <c r="B1" s="32" t="s">
        <v>24</v>
      </c>
      <c r="C1" s="32"/>
      <c r="D1" s="32"/>
      <c r="E1" s="32" t="s">
        <v>25</v>
      </c>
      <c r="F1" s="32"/>
      <c r="G1" s="32"/>
      <c r="H1" s="32" t="s">
        <v>26</v>
      </c>
      <c r="I1" s="32"/>
      <c r="J1" s="32"/>
      <c r="K1" s="32" t="s">
        <v>34</v>
      </c>
      <c r="L1" s="32"/>
      <c r="M1" s="32"/>
      <c r="Q1"/>
      <c r="R1" t="s">
        <v>50</v>
      </c>
      <c r="S1" s="113" t="s">
        <v>135</v>
      </c>
      <c r="T1" s="27" t="s">
        <v>60</v>
      </c>
      <c r="U1" s="113" t="s">
        <v>134</v>
      </c>
      <c r="W1" s="28" t="str">
        <f>S1</f>
        <v>MBA-2</v>
      </c>
      <c r="X1" s="28" t="str">
        <f>T1</f>
        <v>Execs</v>
      </c>
      <c r="Y1" s="100" t="str">
        <f>U1</f>
        <v>MBA-1</v>
      </c>
      <c r="Z1" s="100"/>
      <c r="AA1" s="100"/>
      <c r="AB1" s="100"/>
      <c r="AC1" s="82"/>
      <c r="AD1" s="82"/>
      <c r="AE1" s="82"/>
      <c r="AF1" s="82"/>
      <c r="AG1" s="82"/>
      <c r="AH1" s="82"/>
      <c r="AI1" s="82"/>
      <c r="AJ1" s="100"/>
      <c r="AK1" s="100"/>
      <c r="AL1" s="100"/>
      <c r="AM1" s="100"/>
      <c r="AN1" s="100"/>
    </row>
    <row r="2" spans="1:40" ht="14.25" thickTop="1" thickBot="1" x14ac:dyDescent="0.25">
      <c r="B2" s="33" t="s">
        <v>27</v>
      </c>
      <c r="C2" s="33" t="s">
        <v>28</v>
      </c>
      <c r="D2" s="33" t="s">
        <v>29</v>
      </c>
      <c r="E2" s="33" t="s">
        <v>27</v>
      </c>
      <c r="F2" s="33" t="s">
        <v>28</v>
      </c>
      <c r="G2" s="33" t="s">
        <v>29</v>
      </c>
      <c r="H2" s="33" t="s">
        <v>27</v>
      </c>
      <c r="I2" s="33" t="s">
        <v>28</v>
      </c>
      <c r="J2" s="33" t="s">
        <v>29</v>
      </c>
      <c r="K2" s="33" t="str">
        <f>AD4</f>
        <v>HA Prot</v>
      </c>
      <c r="L2" s="33" t="str">
        <f>AE4</f>
        <v>OA Prot</v>
      </c>
      <c r="M2" s="33" t="str">
        <f>AF4</f>
        <v>Training</v>
      </c>
      <c r="N2" s="33" t="str">
        <f>AG4</f>
        <v>All issues</v>
      </c>
      <c r="P2" s="28">
        <f>$N$12*Q2</f>
        <v>10.15</v>
      </c>
      <c r="Q2">
        <v>0.05</v>
      </c>
      <c r="R2" t="s">
        <v>62</v>
      </c>
      <c r="S2" s="46">
        <f>'MBA-2'!AC$2/'MBA-2'!$C$81</f>
        <v>0.05</v>
      </c>
      <c r="T2" s="46">
        <f>Execs!AC$2/Execs!$C$81</f>
        <v>0.17647058823529413</v>
      </c>
      <c r="U2" s="46">
        <f>'MBA-1'!AC$2/'MBA-1'!$C$81</f>
        <v>4.1666666666666664E-2</v>
      </c>
      <c r="V2" s="45">
        <f>Q2*'Past Results'!$N$12*1000000</f>
        <v>10150000</v>
      </c>
      <c r="W2" s="49">
        <f t="shared" ref="W2:Y6" si="0">$V2*S2</f>
        <v>507500</v>
      </c>
      <c r="X2" s="49">
        <f t="shared" si="0"/>
        <v>1791176.4705882354</v>
      </c>
      <c r="Y2" s="100">
        <f t="shared" si="0"/>
        <v>422916.66666666663</v>
      </c>
      <c r="Z2" s="100"/>
      <c r="AA2" s="100"/>
      <c r="AB2" s="100"/>
      <c r="AC2" s="112" t="s">
        <v>52</v>
      </c>
      <c r="AD2" s="83"/>
      <c r="AE2" s="83"/>
      <c r="AF2" s="83"/>
      <c r="AG2" s="83"/>
      <c r="AH2" s="84"/>
      <c r="AI2" s="85"/>
      <c r="AJ2" s="100"/>
      <c r="AK2" s="100"/>
      <c r="AL2" s="100"/>
      <c r="AM2" s="100"/>
      <c r="AN2" s="100"/>
    </row>
    <row r="3" spans="1:40" ht="13.5" thickTop="1" x14ac:dyDescent="0.2">
      <c r="A3" s="28">
        <v>0</v>
      </c>
      <c r="B3" s="28">
        <v>70</v>
      </c>
      <c r="C3" s="28">
        <v>9</v>
      </c>
      <c r="D3" s="28">
        <v>-7.5</v>
      </c>
      <c r="E3" s="28">
        <v>0</v>
      </c>
      <c r="F3" s="28">
        <v>0</v>
      </c>
      <c r="G3" s="28">
        <v>-7.5</v>
      </c>
      <c r="H3" s="28">
        <v>9</v>
      </c>
      <c r="I3" s="28">
        <v>30</v>
      </c>
      <c r="J3" s="28">
        <v>0</v>
      </c>
      <c r="K3" s="28">
        <f t="shared" ref="K3:M8" si="1">B3+E3+H3</f>
        <v>79</v>
      </c>
      <c r="L3" s="28">
        <f t="shared" si="1"/>
        <v>39</v>
      </c>
      <c r="M3" s="28">
        <f t="shared" si="1"/>
        <v>-15</v>
      </c>
      <c r="N3" s="28">
        <f t="shared" ref="N3:N8" si="2">A3</f>
        <v>0</v>
      </c>
      <c r="O3" s="33"/>
      <c r="P3" s="28">
        <f>$N$12*Q3</f>
        <v>20.3</v>
      </c>
      <c r="Q3">
        <f>Q2+0.05</f>
        <v>0.1</v>
      </c>
      <c r="R3" t="s">
        <v>63</v>
      </c>
      <c r="S3" s="46">
        <f>'MBA-2'!AD$2/'MBA-2'!$C$81</f>
        <v>0.3</v>
      </c>
      <c r="T3" s="46">
        <f>Execs!AD$2/Execs!$C$81</f>
        <v>0.23529411764705882</v>
      </c>
      <c r="U3" s="46">
        <f>'MBA-1'!AD$2/'MBA-1'!$C$81</f>
        <v>0.16666666666666666</v>
      </c>
      <c r="V3" s="45">
        <f>Q3*'Past Results'!$N$12*1000000</f>
        <v>20300000</v>
      </c>
      <c r="W3" s="49">
        <f t="shared" si="0"/>
        <v>6090000</v>
      </c>
      <c r="X3" s="49">
        <f t="shared" si="0"/>
        <v>4776470.5882352944</v>
      </c>
      <c r="Y3" s="100">
        <f t="shared" si="0"/>
        <v>3383333.333333333</v>
      </c>
      <c r="Z3" s="100"/>
      <c r="AA3" s="100"/>
      <c r="AB3" s="100"/>
      <c r="AC3" s="86"/>
      <c r="AD3" s="87" t="s">
        <v>59</v>
      </c>
      <c r="AE3" s="88"/>
      <c r="AF3" s="88"/>
      <c r="AG3" s="89"/>
      <c r="AH3" s="90" t="s">
        <v>53</v>
      </c>
      <c r="AI3" s="91" t="s">
        <v>58</v>
      </c>
      <c r="AJ3" s="100"/>
      <c r="AK3" s="100"/>
      <c r="AL3" s="100"/>
      <c r="AM3" s="100"/>
      <c r="AN3" s="100"/>
    </row>
    <row r="4" spans="1:40" ht="13.5" thickBot="1" x14ac:dyDescent="0.25">
      <c r="A4" s="28">
        <v>1</v>
      </c>
      <c r="B4" s="28">
        <v>0</v>
      </c>
      <c r="C4" s="28">
        <v>0</v>
      </c>
      <c r="D4" s="28">
        <v>5</v>
      </c>
      <c r="E4" s="28">
        <v>85</v>
      </c>
      <c r="F4" s="28">
        <v>55</v>
      </c>
      <c r="G4" s="28">
        <v>1</v>
      </c>
      <c r="H4" s="28">
        <v>0</v>
      </c>
      <c r="I4" s="28">
        <v>0</v>
      </c>
      <c r="J4" s="28">
        <v>0</v>
      </c>
      <c r="K4" s="28">
        <f t="shared" si="1"/>
        <v>85</v>
      </c>
      <c r="L4" s="28">
        <f t="shared" si="1"/>
        <v>55</v>
      </c>
      <c r="M4" s="28">
        <f t="shared" si="1"/>
        <v>6</v>
      </c>
      <c r="N4" s="28">
        <f t="shared" si="2"/>
        <v>1</v>
      </c>
      <c r="P4" s="28">
        <f>$N$12*Q4</f>
        <v>30.450000000000003</v>
      </c>
      <c r="Q4">
        <f>Q3+0.05</f>
        <v>0.15000000000000002</v>
      </c>
      <c r="R4" t="s">
        <v>64</v>
      </c>
      <c r="S4" s="46">
        <f>'MBA-2'!AE$2/'MBA-2'!$C$81</f>
        <v>0.1</v>
      </c>
      <c r="T4" s="46">
        <f>Execs!AE$2/Execs!$C$81</f>
        <v>0.52941176470588236</v>
      </c>
      <c r="U4" s="46">
        <f>'MBA-1'!AE$2/'MBA-1'!$C$81</f>
        <v>4.1666666666666664E-2</v>
      </c>
      <c r="V4" s="45">
        <f>Q4*'Past Results'!$N$12*1000000</f>
        <v>30450000.000000004</v>
      </c>
      <c r="W4" s="49">
        <f t="shared" si="0"/>
        <v>3045000.0000000005</v>
      </c>
      <c r="X4" s="49">
        <f t="shared" si="0"/>
        <v>16120588.23529412</v>
      </c>
      <c r="Y4" s="100">
        <f t="shared" si="0"/>
        <v>1268750</v>
      </c>
      <c r="Z4" s="100"/>
      <c r="AA4" s="100"/>
      <c r="AB4" s="100"/>
      <c r="AC4" s="92"/>
      <c r="AD4" s="93" t="s">
        <v>54</v>
      </c>
      <c r="AE4" s="93" t="s">
        <v>55</v>
      </c>
      <c r="AF4" s="93" t="s">
        <v>56</v>
      </c>
      <c r="AG4" s="93" t="s">
        <v>57</v>
      </c>
      <c r="AH4" s="94" t="s">
        <v>61</v>
      </c>
      <c r="AI4" s="95" t="s">
        <v>61</v>
      </c>
      <c r="AJ4" s="100"/>
      <c r="AK4" s="100"/>
      <c r="AL4" s="100"/>
      <c r="AM4" s="100"/>
      <c r="AN4" s="100"/>
    </row>
    <row r="5" spans="1:40" ht="13.5" thickTop="1" x14ac:dyDescent="0.2">
      <c r="A5" s="28">
        <v>2</v>
      </c>
      <c r="B5" s="28">
        <v>15</v>
      </c>
      <c r="C5" s="28">
        <v>6</v>
      </c>
      <c r="D5" s="28">
        <v>7.5</v>
      </c>
      <c r="E5" s="28">
        <v>75</v>
      </c>
      <c r="F5" s="28">
        <v>45</v>
      </c>
      <c r="G5" s="28">
        <v>5</v>
      </c>
      <c r="H5" s="28">
        <v>3</v>
      </c>
      <c r="I5" s="28">
        <v>22.5</v>
      </c>
      <c r="J5" s="28">
        <v>0</v>
      </c>
      <c r="K5" s="28">
        <f t="shared" si="1"/>
        <v>93</v>
      </c>
      <c r="L5" s="28">
        <f t="shared" si="1"/>
        <v>73.5</v>
      </c>
      <c r="M5" s="28">
        <f t="shared" si="1"/>
        <v>12.5</v>
      </c>
      <c r="N5" s="28">
        <f t="shared" si="2"/>
        <v>2</v>
      </c>
      <c r="P5" s="28">
        <f>$N$12*Q5</f>
        <v>40.6</v>
      </c>
      <c r="Q5">
        <f>Q4+0.05</f>
        <v>0.2</v>
      </c>
      <c r="R5" t="s">
        <v>65</v>
      </c>
      <c r="S5" s="46">
        <f>'MBA-2'!AF$2/'MBA-2'!$C$81</f>
        <v>2.95</v>
      </c>
      <c r="T5" s="46">
        <f>Execs!AF$2/Execs!$C$81</f>
        <v>5.8823529411764705E-2</v>
      </c>
      <c r="U5" s="46">
        <f>'MBA-1'!AF$2/'MBA-1'!$C$81</f>
        <v>0.29166666666666669</v>
      </c>
      <c r="V5" s="45">
        <f>Q5*'Past Results'!$N$12*1000000</f>
        <v>40600000</v>
      </c>
      <c r="W5" s="49">
        <f t="shared" si="0"/>
        <v>119770000</v>
      </c>
      <c r="X5" s="49">
        <f t="shared" si="0"/>
        <v>2388235.2941176472</v>
      </c>
      <c r="Y5" s="100">
        <f t="shared" si="0"/>
        <v>11841666.666666668</v>
      </c>
      <c r="Z5" s="100"/>
      <c r="AA5" s="100"/>
      <c r="AB5" s="100"/>
      <c r="AC5" s="153" t="s">
        <v>60</v>
      </c>
      <c r="AD5" s="154">
        <f t="shared" ref="AD5:AG7" si="3">IF($AL5=0,"",K15)</f>
        <v>0.52940865053734976</v>
      </c>
      <c r="AE5" s="154">
        <f t="shared" si="3"/>
        <v>0.29411591696519435</v>
      </c>
      <c r="AF5" s="154">
        <f t="shared" si="3"/>
        <v>0.11764636678607773</v>
      </c>
      <c r="AG5" s="154">
        <f t="shared" si="3"/>
        <v>5.8823183393038866E-2</v>
      </c>
      <c r="AH5" s="155">
        <f>IF($AL5=0,"",P15)</f>
        <v>19000000</v>
      </c>
      <c r="AI5" s="156">
        <f>IF($AL5=0,"",O15)</f>
        <v>0.19</v>
      </c>
      <c r="AJ5" s="100"/>
      <c r="AK5" s="114">
        <f>AH5/1000000</f>
        <v>19</v>
      </c>
      <c r="AL5" s="114">
        <f>IF(SUM(K15:N15)=0,0,1)</f>
        <v>1</v>
      </c>
      <c r="AM5" s="114"/>
      <c r="AN5" s="114"/>
    </row>
    <row r="6" spans="1:40" x14ac:dyDescent="0.2">
      <c r="A6" s="28">
        <v>3</v>
      </c>
      <c r="B6" s="28">
        <v>30</v>
      </c>
      <c r="C6" s="28">
        <v>7</v>
      </c>
      <c r="D6" s="28">
        <v>2.5</v>
      </c>
      <c r="E6" s="28">
        <v>65</v>
      </c>
      <c r="F6" s="28">
        <v>35</v>
      </c>
      <c r="G6" s="28">
        <v>10</v>
      </c>
      <c r="H6" s="28">
        <v>5</v>
      </c>
      <c r="I6" s="28">
        <v>25</v>
      </c>
      <c r="J6" s="28">
        <v>0</v>
      </c>
      <c r="K6" s="28">
        <f t="shared" si="1"/>
        <v>100</v>
      </c>
      <c r="L6" s="28">
        <f t="shared" si="1"/>
        <v>67</v>
      </c>
      <c r="M6" s="28">
        <f t="shared" si="1"/>
        <v>12.5</v>
      </c>
      <c r="N6" s="28">
        <f t="shared" si="2"/>
        <v>3</v>
      </c>
      <c r="R6" s="28" t="s">
        <v>66</v>
      </c>
      <c r="S6" s="47">
        <f>SUM(S8:S16)</f>
        <v>0.39999999999999997</v>
      </c>
      <c r="T6" s="47">
        <f>SUM(T8:T16)</f>
        <v>0</v>
      </c>
      <c r="U6" s="47">
        <f>SUM(U8:U16)</f>
        <v>2.5833333333333335</v>
      </c>
      <c r="V6" s="45">
        <f>Q6*'Past Results'!$N$12*1000000</f>
        <v>0</v>
      </c>
      <c r="W6" s="49">
        <f t="shared" si="0"/>
        <v>0</v>
      </c>
      <c r="X6" s="49">
        <f t="shared" si="0"/>
        <v>0</v>
      </c>
      <c r="Y6" s="100">
        <f t="shared" si="0"/>
        <v>0</v>
      </c>
      <c r="Z6" s="100"/>
      <c r="AA6" s="100"/>
      <c r="AB6" s="100"/>
      <c r="AC6" s="157" t="s">
        <v>145</v>
      </c>
      <c r="AD6" s="158">
        <f t="shared" si="3"/>
        <v>0.54166440973162611</v>
      </c>
      <c r="AE6" s="158">
        <f t="shared" si="3"/>
        <v>0.37499843750651041</v>
      </c>
      <c r="AF6" s="158">
        <f t="shared" si="3"/>
        <v>8.3332986112557864E-2</v>
      </c>
      <c r="AG6" s="158">
        <f t="shared" si="3"/>
        <v>0</v>
      </c>
      <c r="AH6" s="159">
        <f>IF($AL6=0,"",P16)</f>
        <v>22708333.333333332</v>
      </c>
      <c r="AI6" s="160">
        <f>IF($AL6=0,"",O16)</f>
        <v>0.22708333333333333</v>
      </c>
      <c r="AJ6" s="100"/>
      <c r="AK6" s="114">
        <f>AH6/1000000</f>
        <v>22.708333333333332</v>
      </c>
      <c r="AL6" s="114">
        <f>IF(SUM(K16:N16)=0,0,1)</f>
        <v>1</v>
      </c>
      <c r="AM6" s="114"/>
      <c r="AN6" s="114"/>
    </row>
    <row r="7" spans="1:40" x14ac:dyDescent="0.2">
      <c r="A7" s="28">
        <v>4</v>
      </c>
      <c r="B7" s="28">
        <v>47.5</v>
      </c>
      <c r="C7" s="28">
        <v>8</v>
      </c>
      <c r="D7" s="28">
        <v>0</v>
      </c>
      <c r="E7" s="28">
        <v>55</v>
      </c>
      <c r="F7" s="28">
        <v>25</v>
      </c>
      <c r="G7" s="28">
        <v>15</v>
      </c>
      <c r="H7" s="28">
        <v>9</v>
      </c>
      <c r="I7" s="28">
        <v>27.5</v>
      </c>
      <c r="J7" s="28">
        <v>0</v>
      </c>
      <c r="K7" s="28">
        <f t="shared" si="1"/>
        <v>111.5</v>
      </c>
      <c r="L7" s="28">
        <f t="shared" si="1"/>
        <v>60.5</v>
      </c>
      <c r="M7" s="28">
        <f t="shared" si="1"/>
        <v>15</v>
      </c>
      <c r="N7" s="28">
        <f t="shared" si="2"/>
        <v>4</v>
      </c>
      <c r="R7" s="28" t="s">
        <v>58</v>
      </c>
      <c r="S7" s="47">
        <f>O17</f>
        <v>0.17424999999999999</v>
      </c>
      <c r="T7" s="47">
        <f>O15</f>
        <v>0.19</v>
      </c>
      <c r="U7" s="47">
        <f>O16</f>
        <v>0.22708333333333333</v>
      </c>
      <c r="Y7" s="100"/>
      <c r="Z7" s="100"/>
      <c r="AA7" s="100"/>
      <c r="AB7" s="100"/>
      <c r="AC7" s="157" t="s">
        <v>146</v>
      </c>
      <c r="AD7" s="158">
        <f t="shared" si="3"/>
        <v>0.54999725001374988</v>
      </c>
      <c r="AE7" s="158">
        <f t="shared" si="3"/>
        <v>0.44999775001124998</v>
      </c>
      <c r="AF7" s="158">
        <f t="shared" si="3"/>
        <v>0.29999850000749995</v>
      </c>
      <c r="AG7" s="158">
        <f t="shared" si="3"/>
        <v>0</v>
      </c>
      <c r="AH7" s="159">
        <f>IF($AL7=0,"",P17)</f>
        <v>17425000</v>
      </c>
      <c r="AI7" s="160">
        <f>IF($AL7=0,"",O17)</f>
        <v>0.17424999999999999</v>
      </c>
      <c r="AJ7" s="100"/>
      <c r="AK7" s="114">
        <f>AH7/1000000</f>
        <v>17.425000000000001</v>
      </c>
      <c r="AL7" s="114">
        <f>IF(SUM(K17:N17)=0,0,1)</f>
        <v>1</v>
      </c>
      <c r="AM7" s="114"/>
      <c r="AN7" s="114"/>
    </row>
    <row r="8" spans="1:40" ht="13.5" thickBot="1" x14ac:dyDescent="0.25">
      <c r="A8" s="28">
        <v>5</v>
      </c>
      <c r="B8" s="28">
        <v>50</v>
      </c>
      <c r="C8" s="28">
        <v>9</v>
      </c>
      <c r="D8" s="28">
        <v>-2</v>
      </c>
      <c r="E8" s="28">
        <v>45</v>
      </c>
      <c r="F8" s="28">
        <v>15</v>
      </c>
      <c r="G8" s="28">
        <v>20</v>
      </c>
      <c r="H8" s="28">
        <v>9</v>
      </c>
      <c r="I8" s="28">
        <v>30</v>
      </c>
      <c r="J8" s="28">
        <v>0</v>
      </c>
      <c r="K8" s="28">
        <f t="shared" si="1"/>
        <v>104</v>
      </c>
      <c r="L8" s="28">
        <f t="shared" si="1"/>
        <v>54</v>
      </c>
      <c r="M8" s="28">
        <f t="shared" si="1"/>
        <v>18</v>
      </c>
      <c r="N8" s="28">
        <f t="shared" si="2"/>
        <v>5</v>
      </c>
      <c r="P8" s="28">
        <f>$N$12*Q8</f>
        <v>50.75</v>
      </c>
      <c r="Q8">
        <f>Q5+0.05</f>
        <v>0.25</v>
      </c>
      <c r="R8" t="s">
        <v>43</v>
      </c>
      <c r="S8" s="46">
        <f>'MBA-2'!AG$2/'MBA-2'!$C$81</f>
        <v>0.25</v>
      </c>
      <c r="T8" s="46">
        <f>Execs!AG$2/Execs!$C$81</f>
        <v>0</v>
      </c>
      <c r="U8" s="46">
        <f>'MBA-1'!AG$2/'MBA-1'!$C$81</f>
        <v>2.3333333333333335</v>
      </c>
      <c r="V8" s="45">
        <f>Q8*'Past Results'!$N$12*1000000</f>
        <v>50750000</v>
      </c>
      <c r="W8" s="49">
        <f t="shared" ref="W8:Y16" si="4">$V8*S8</f>
        <v>12687500</v>
      </c>
      <c r="X8" s="49">
        <f t="shared" si="4"/>
        <v>0</v>
      </c>
      <c r="Y8" s="100">
        <f t="shared" si="4"/>
        <v>118416666.66666667</v>
      </c>
      <c r="Z8" s="100"/>
      <c r="AA8" s="100"/>
      <c r="AB8" s="100"/>
      <c r="AC8" s="161" t="s">
        <v>71</v>
      </c>
      <c r="AD8" s="162">
        <f t="shared" ref="AD8:AI8" si="5">AVERAGE(AD5:AD7)</f>
        <v>0.54035677009424188</v>
      </c>
      <c r="AE8" s="162">
        <f t="shared" si="5"/>
        <v>0.37303736816098487</v>
      </c>
      <c r="AF8" s="162">
        <f t="shared" si="5"/>
        <v>0.16699261763537851</v>
      </c>
      <c r="AG8" s="162">
        <f t="shared" si="5"/>
        <v>1.9607727797679622E-2</v>
      </c>
      <c r="AH8" s="163">
        <f t="shared" si="5"/>
        <v>19711111.111111108</v>
      </c>
      <c r="AI8" s="164">
        <f t="shared" si="5"/>
        <v>0.19711111111111113</v>
      </c>
      <c r="AJ8" s="100"/>
      <c r="AK8" s="114"/>
      <c r="AL8" s="114"/>
      <c r="AM8" s="114"/>
      <c r="AN8" s="114"/>
    </row>
    <row r="9" spans="1:40" ht="13.5" hidden="1" thickTop="1" x14ac:dyDescent="0.2">
      <c r="A9" s="28">
        <v>1</v>
      </c>
      <c r="B9" s="28">
        <f t="shared" ref="B9:M9" si="6">A9+1</f>
        <v>2</v>
      </c>
      <c r="C9" s="28">
        <f t="shared" si="6"/>
        <v>3</v>
      </c>
      <c r="D9" s="28">
        <f t="shared" si="6"/>
        <v>4</v>
      </c>
      <c r="E9" s="28">
        <f t="shared" si="6"/>
        <v>5</v>
      </c>
      <c r="F9" s="28">
        <f t="shared" si="6"/>
        <v>6</v>
      </c>
      <c r="G9" s="28">
        <f t="shared" si="6"/>
        <v>7</v>
      </c>
      <c r="H9" s="28">
        <f t="shared" si="6"/>
        <v>8</v>
      </c>
      <c r="I9" s="28">
        <f t="shared" si="6"/>
        <v>9</v>
      </c>
      <c r="J9" s="28">
        <f t="shared" si="6"/>
        <v>10</v>
      </c>
      <c r="K9" s="28">
        <f t="shared" si="6"/>
        <v>11</v>
      </c>
      <c r="L9" s="28">
        <f t="shared" si="6"/>
        <v>12</v>
      </c>
      <c r="M9" s="28">
        <f t="shared" si="6"/>
        <v>13</v>
      </c>
      <c r="P9" s="28">
        <f>$N$12*Q9</f>
        <v>60.9</v>
      </c>
      <c r="Q9">
        <f>Q8+0.05</f>
        <v>0.3</v>
      </c>
      <c r="R9" t="s">
        <v>44</v>
      </c>
      <c r="S9" s="46">
        <f>'MBA-2'!AH$2/'MBA-2'!$C$81</f>
        <v>0</v>
      </c>
      <c r="T9" s="46">
        <f>Execs!AH$2/Execs!$C$81</f>
        <v>0</v>
      </c>
      <c r="U9" s="46">
        <f>'MBA-1'!AH$2/'MBA-1'!$C$81</f>
        <v>0</v>
      </c>
      <c r="V9" s="45">
        <f>Q9*'Past Results'!$N$12*1000000</f>
        <v>60900000</v>
      </c>
      <c r="W9" s="49">
        <f t="shared" si="4"/>
        <v>0</v>
      </c>
      <c r="X9" s="49">
        <f t="shared" si="4"/>
        <v>0</v>
      </c>
      <c r="Y9" s="100">
        <f t="shared" si="4"/>
        <v>0</v>
      </c>
      <c r="Z9" s="100"/>
      <c r="AA9" s="100"/>
      <c r="AB9" s="100"/>
      <c r="AC9" s="167"/>
      <c r="AD9" s="168"/>
      <c r="AE9" s="168"/>
      <c r="AF9" s="168"/>
      <c r="AG9" s="168"/>
      <c r="AH9" s="169"/>
      <c r="AI9" s="170"/>
      <c r="AJ9" s="100"/>
      <c r="AK9" s="114"/>
      <c r="AL9" s="114"/>
      <c r="AM9" s="114"/>
      <c r="AN9" s="114"/>
    </row>
    <row r="10" spans="1:40" hidden="1" x14ac:dyDescent="0.2">
      <c r="Q10"/>
      <c r="R10"/>
      <c r="S10" s="46"/>
      <c r="T10" s="46"/>
      <c r="U10" s="46"/>
      <c r="V10" s="45"/>
      <c r="W10" s="49"/>
      <c r="X10" s="49"/>
      <c r="Y10" s="100"/>
      <c r="Z10" s="100"/>
      <c r="AA10" s="100"/>
      <c r="AB10" s="100"/>
      <c r="AC10" s="167"/>
      <c r="AD10" s="168"/>
      <c r="AE10" s="168"/>
      <c r="AF10" s="168"/>
      <c r="AG10" s="168"/>
      <c r="AH10" s="169"/>
      <c r="AI10" s="170"/>
      <c r="AJ10" s="100"/>
      <c r="AK10" s="114"/>
      <c r="AL10" s="114"/>
      <c r="AM10" s="114"/>
      <c r="AN10" s="114"/>
    </row>
    <row r="11" spans="1:40" ht="15.6" customHeight="1" thickTop="1" x14ac:dyDescent="0.2">
      <c r="Q11"/>
      <c r="R11"/>
      <c r="S11" s="46"/>
      <c r="T11" s="46"/>
      <c r="U11" s="46"/>
      <c r="V11" s="45"/>
      <c r="W11" s="49"/>
      <c r="X11" s="49"/>
      <c r="Y11" s="100"/>
      <c r="Z11" s="100"/>
      <c r="AA11" s="100"/>
      <c r="AB11" s="100"/>
      <c r="AC11" s="167" t="s">
        <v>144</v>
      </c>
      <c r="AD11" s="168">
        <v>0.5576060919309318</v>
      </c>
      <c r="AE11" s="168">
        <v>0.42065019826074124</v>
      </c>
      <c r="AF11" s="168">
        <v>0.19347732183822025</v>
      </c>
      <c r="AG11" s="168">
        <v>0</v>
      </c>
      <c r="AH11" s="169">
        <v>18386413.043478262</v>
      </c>
      <c r="AI11" s="170">
        <v>0.18386413043478261</v>
      </c>
      <c r="AJ11" s="100"/>
      <c r="AK11" s="114"/>
      <c r="AL11" s="114"/>
      <c r="AM11" s="114"/>
      <c r="AN11" s="114"/>
    </row>
    <row r="12" spans="1:40" x14ac:dyDescent="0.2">
      <c r="K12" s="28">
        <f>MAX(K3:K8)</f>
        <v>111.5</v>
      </c>
      <c r="L12" s="28">
        <f>MAX(L3:L8)</f>
        <v>73.5</v>
      </c>
      <c r="M12" s="28">
        <f>MAX(M3:M8)</f>
        <v>18</v>
      </c>
      <c r="N12" s="70">
        <f>M12+L12+K12</f>
        <v>203</v>
      </c>
      <c r="O12" s="49">
        <f>N12*1000000</f>
        <v>203000000</v>
      </c>
      <c r="P12" s="28">
        <f>$N$12*Q12</f>
        <v>71.05</v>
      </c>
      <c r="Q12">
        <f>Q9+0.05</f>
        <v>0.35</v>
      </c>
      <c r="R12" t="s">
        <v>45</v>
      </c>
      <c r="S12" s="46">
        <f>'MBA-2'!AI$2/'MBA-2'!$C$81</f>
        <v>0.05</v>
      </c>
      <c r="T12" s="46">
        <f>Execs!AI$2/Execs!$C$81</f>
        <v>0</v>
      </c>
      <c r="U12" s="46">
        <f>'MBA-1'!AI$2/'MBA-1'!$C$81</f>
        <v>0.20833333333333334</v>
      </c>
      <c r="V12" s="45">
        <f>Q12*'Past Results'!$N$12*1000000</f>
        <v>71050000</v>
      </c>
      <c r="W12" s="49">
        <f t="shared" si="4"/>
        <v>3552500</v>
      </c>
      <c r="X12" s="49">
        <f t="shared" si="4"/>
        <v>0</v>
      </c>
      <c r="Y12" s="100">
        <f t="shared" si="4"/>
        <v>14802083.333333334</v>
      </c>
      <c r="Z12" s="100"/>
      <c r="AA12" s="100"/>
      <c r="AB12" s="100"/>
      <c r="AC12" s="167" t="s">
        <v>140</v>
      </c>
      <c r="AD12" s="168">
        <v>0.55554938278463573</v>
      </c>
      <c r="AE12" s="168">
        <v>0.44443950622770861</v>
      </c>
      <c r="AF12" s="168">
        <v>0</v>
      </c>
      <c r="AG12" s="168">
        <v>0</v>
      </c>
      <c r="AH12" s="169">
        <v>17055555.555555556</v>
      </c>
      <c r="AI12" s="170">
        <v>0.17055555555555557</v>
      </c>
      <c r="AJ12" s="100"/>
      <c r="AK12" s="114"/>
      <c r="AL12" s="114"/>
      <c r="AM12" s="114"/>
      <c r="AN12" s="114"/>
    </row>
    <row r="13" spans="1:40" x14ac:dyDescent="0.2">
      <c r="J13" s="28" t="s">
        <v>35</v>
      </c>
      <c r="K13" s="28">
        <f>MATCH(K12,K3:K8)-1</f>
        <v>4</v>
      </c>
      <c r="L13" s="28">
        <f>MATCH(L12,L3:L8)-1</f>
        <v>2</v>
      </c>
      <c r="M13" s="28">
        <f>MATCH(M12,M3:M8)-1</f>
        <v>5</v>
      </c>
      <c r="N13" s="33" t="str">
        <f>TEXT(K13,0)&amp;TEXT(L13,0)&amp;TEXT(M13,0)</f>
        <v>425</v>
      </c>
      <c r="P13" s="28">
        <f>$N$12*Q13</f>
        <v>81.199999999999989</v>
      </c>
      <c r="Q13">
        <f>Q12+0.05</f>
        <v>0.39999999999999997</v>
      </c>
      <c r="R13" t="s">
        <v>46</v>
      </c>
      <c r="S13" s="46">
        <f>'MBA-2'!AJ$2/'MBA-2'!$C$81</f>
        <v>0.05</v>
      </c>
      <c r="T13" s="46">
        <f>Execs!AJ$2/Execs!$C$81</f>
        <v>0</v>
      </c>
      <c r="U13" s="46">
        <f>'MBA-1'!AJ$2/'MBA-1'!$C$81</f>
        <v>4.1666666666666664E-2</v>
      </c>
      <c r="V13" s="45">
        <f>Q13*'Past Results'!$N$12*1000000</f>
        <v>81199999.999999985</v>
      </c>
      <c r="W13" s="49">
        <f t="shared" si="4"/>
        <v>4059999.9999999995</v>
      </c>
      <c r="X13" s="49">
        <f t="shared" si="4"/>
        <v>0</v>
      </c>
      <c r="Y13" s="100">
        <f t="shared" si="4"/>
        <v>3383333.3333333326</v>
      </c>
      <c r="Z13" s="100"/>
      <c r="AA13" s="100"/>
      <c r="AB13" s="100"/>
      <c r="AC13" s="167" t="s">
        <v>139</v>
      </c>
      <c r="AD13" s="168">
        <v>0.54545206612697217</v>
      </c>
      <c r="AE13" s="168">
        <v>0.43181621901718625</v>
      </c>
      <c r="AF13" s="168">
        <v>0.31818037190740045</v>
      </c>
      <c r="AG13" s="168">
        <v>9.090867768782869E-2</v>
      </c>
      <c r="AH13" s="169">
        <v>21238636.363636363</v>
      </c>
      <c r="AI13" s="170">
        <v>0.21238636363636365</v>
      </c>
      <c r="AJ13" s="100"/>
      <c r="AK13" s="114"/>
      <c r="AL13" s="114"/>
      <c r="AM13" s="114"/>
      <c r="AN13" s="114"/>
    </row>
    <row r="14" spans="1:40" x14ac:dyDescent="0.2">
      <c r="G14" s="28" t="s">
        <v>80</v>
      </c>
      <c r="H14" s="28" t="s">
        <v>53</v>
      </c>
      <c r="K14" s="42" t="str">
        <f>K2</f>
        <v>HA Prot</v>
      </c>
      <c r="L14" s="42" t="str">
        <f>L2</f>
        <v>OA Prot</v>
      </c>
      <c r="M14" s="42" t="str">
        <f>M2</f>
        <v>Training</v>
      </c>
      <c r="N14" s="42" t="str">
        <f>N2</f>
        <v>All issues</v>
      </c>
      <c r="O14" s="42" t="s">
        <v>58</v>
      </c>
      <c r="P14" s="50" t="s">
        <v>53</v>
      </c>
      <c r="Q14">
        <f>Q13+0.05</f>
        <v>0.44999999999999996</v>
      </c>
      <c r="R14" t="s">
        <v>47</v>
      </c>
      <c r="S14" s="46">
        <f>'MBA-2'!AK$2/'MBA-2'!$C$81</f>
        <v>0</v>
      </c>
      <c r="T14" s="46">
        <f>Execs!AK$2/Execs!$C$81</f>
        <v>0</v>
      </c>
      <c r="U14" s="46">
        <f>'MBA-1'!AK$2/'MBA-1'!$C$81</f>
        <v>0</v>
      </c>
      <c r="V14" s="45">
        <f>Q14*'Past Results'!$N$12*1000000</f>
        <v>91350000</v>
      </c>
      <c r="W14" s="49">
        <f t="shared" si="4"/>
        <v>0</v>
      </c>
      <c r="X14" s="49">
        <f t="shared" si="4"/>
        <v>0</v>
      </c>
      <c r="Y14" s="100">
        <f t="shared" si="4"/>
        <v>0</v>
      </c>
      <c r="Z14" s="100"/>
      <c r="AA14" s="100"/>
      <c r="AB14" s="100"/>
      <c r="AC14" s="171" t="s">
        <v>120</v>
      </c>
      <c r="AD14" s="172">
        <v>0.49999500004999953</v>
      </c>
      <c r="AE14" s="172">
        <v>0.39999600003999963</v>
      </c>
      <c r="AF14" s="172">
        <v>9.9999000009999908E-2</v>
      </c>
      <c r="AG14" s="172">
        <v>0</v>
      </c>
      <c r="AH14" s="173">
        <v>21300000</v>
      </c>
      <c r="AI14" s="174">
        <v>0.21299999999999999</v>
      </c>
      <c r="AJ14" s="100"/>
      <c r="AK14" s="114"/>
      <c r="AL14" s="114"/>
      <c r="AM14" s="114"/>
      <c r="AN14" s="114"/>
    </row>
    <row r="15" spans="1:40" x14ac:dyDescent="0.2">
      <c r="A15" s="28" t="s">
        <v>100</v>
      </c>
      <c r="C15" s="49">
        <f>O12</f>
        <v>203000000</v>
      </c>
      <c r="G15" s="28">
        <f>Execs!M17</f>
        <v>0</v>
      </c>
      <c r="H15" s="28">
        <f>Execs!M18</f>
        <v>0</v>
      </c>
      <c r="I15" s="28">
        <f>H15/203</f>
        <v>0</v>
      </c>
      <c r="J15" s="28" t="s">
        <v>110</v>
      </c>
      <c r="K15" s="34">
        <f>COUNTIF(Execs!C5:C80,K$13)/(Execs!C$81+0.0001)</f>
        <v>0.52940865053734976</v>
      </c>
      <c r="L15" s="34">
        <f>COUNTIF(Execs!D5:D80,L$13)/(Execs!D$81+0.0001)</f>
        <v>0.29411591696519435</v>
      </c>
      <c r="M15" s="34">
        <f>COUNTIF(Execs!E5:E80,M$13)/(Execs!E$81+0.0001)</f>
        <v>0.11764636678607773</v>
      </c>
      <c r="N15" s="34">
        <f>COUNTIF(Execs!U5:U80,N$13)/(Execs!D$81+0.0001)</f>
        <v>5.8823183393038866E-2</v>
      </c>
      <c r="O15" s="47">
        <f>P15/$C$17</f>
        <v>0.19</v>
      </c>
      <c r="P15" s="49">
        <f>Execs!O10*1000000</f>
        <v>19000000</v>
      </c>
      <c r="Q15">
        <f>Q14+0.05</f>
        <v>0.49999999999999994</v>
      </c>
      <c r="R15" t="s">
        <v>48</v>
      </c>
      <c r="S15" s="46">
        <f>'MBA-2'!AL$2/'MBA-2'!$C$81</f>
        <v>0.05</v>
      </c>
      <c r="T15" s="46">
        <f>Execs!AL$2/Execs!$C$81</f>
        <v>0</v>
      </c>
      <c r="U15" s="46">
        <f>'MBA-1'!AL$2/'MBA-1'!$C$81</f>
        <v>0</v>
      </c>
      <c r="V15" s="45">
        <f>Q15*'Past Results'!$N$12*1000000</f>
        <v>101499999.99999999</v>
      </c>
      <c r="W15" s="49">
        <f t="shared" si="4"/>
        <v>5075000</v>
      </c>
      <c r="X15" s="49">
        <f t="shared" si="4"/>
        <v>0</v>
      </c>
      <c r="Y15" s="100">
        <f t="shared" si="4"/>
        <v>0</v>
      </c>
      <c r="Z15" s="100"/>
      <c r="AA15" s="100"/>
      <c r="AB15" s="100"/>
      <c r="AC15" s="101" t="s">
        <v>121</v>
      </c>
      <c r="AD15" s="102">
        <v>0.39130264651023255</v>
      </c>
      <c r="AE15" s="102">
        <v>0.26086843100682172</v>
      </c>
      <c r="AF15" s="102">
        <v>0.26086843100682172</v>
      </c>
      <c r="AG15" s="102">
        <v>0</v>
      </c>
      <c r="AH15" s="103">
        <v>24913043.478260871</v>
      </c>
      <c r="AI15" s="104">
        <v>0.24913043478260871</v>
      </c>
      <c r="AJ15" s="100"/>
      <c r="AK15" s="114"/>
      <c r="AL15" s="114"/>
      <c r="AM15" s="114"/>
      <c r="AN15" s="114"/>
    </row>
    <row r="16" spans="1:40" x14ac:dyDescent="0.2">
      <c r="A16" s="28" t="s">
        <v>101</v>
      </c>
      <c r="C16" s="49">
        <v>103000000</v>
      </c>
      <c r="G16" s="28">
        <f>'MBA-1'!M17</f>
        <v>100</v>
      </c>
      <c r="H16" s="28">
        <f>'MBA-1'!M18</f>
        <v>22.708333333333332</v>
      </c>
      <c r="I16" s="28">
        <f>H16/203</f>
        <v>0.11186371100164202</v>
      </c>
      <c r="J16" s="28" t="s">
        <v>132</v>
      </c>
      <c r="K16" s="34">
        <f>COUNTIF('MBA-1'!C5:C80,K$13)/('MBA-1'!C$81+0.0001)</f>
        <v>0.54166440973162611</v>
      </c>
      <c r="L16" s="34">
        <f>COUNTIF('MBA-1'!D5:D80,L$13)/('MBA-1'!D$81+0.0001)</f>
        <v>0.37499843750651041</v>
      </c>
      <c r="M16" s="34">
        <f>COUNTIF('MBA-1'!E5:E80,M$13)/('MBA-1'!E$81+0.0001)</f>
        <v>8.3332986112557864E-2</v>
      </c>
      <c r="N16" s="34">
        <f>COUNTIF('MBA-1'!U5:U80,N$13)/('MBA-1'!D$81+0.0001)</f>
        <v>0</v>
      </c>
      <c r="O16" s="47">
        <f>P16/$C$17</f>
        <v>0.22708333333333333</v>
      </c>
      <c r="P16" s="49">
        <f>'MBA-1'!O10*1000000</f>
        <v>22708333.333333332</v>
      </c>
      <c r="Q16">
        <v>1</v>
      </c>
      <c r="R16" t="s">
        <v>49</v>
      </c>
      <c r="S16" s="46">
        <f>'MBA-2'!AM$2/'MBA-2'!$C$81</f>
        <v>0</v>
      </c>
      <c r="T16" s="46">
        <f>Execs!AM$2/Execs!$C$81</f>
        <v>0</v>
      </c>
      <c r="U16" s="46">
        <f>'MBA-1'!AM$2/'MBA-1'!$C$81</f>
        <v>0</v>
      </c>
      <c r="V16" s="45">
        <f>Q16*'Past Results'!$N$12*1000000</f>
        <v>203000000</v>
      </c>
      <c r="W16" s="49">
        <f t="shared" si="4"/>
        <v>0</v>
      </c>
      <c r="X16" s="49">
        <f t="shared" si="4"/>
        <v>0</v>
      </c>
      <c r="Y16" s="100">
        <f t="shared" si="4"/>
        <v>0</v>
      </c>
      <c r="Z16" s="100"/>
      <c r="AA16" s="100"/>
      <c r="AB16" s="100"/>
      <c r="AC16" s="101" t="s">
        <v>119</v>
      </c>
      <c r="AD16" s="102">
        <v>0.76622494529137963</v>
      </c>
      <c r="AE16" s="102">
        <v>0.35064504981044015</v>
      </c>
      <c r="AF16" s="102">
        <v>4.5454132235161503E-2</v>
      </c>
      <c r="AG16" s="102">
        <v>0</v>
      </c>
      <c r="AH16" s="103">
        <v>16879870.129870132</v>
      </c>
      <c r="AI16" s="104">
        <v>0.16879870129870131</v>
      </c>
      <c r="AJ16" s="100"/>
      <c r="AK16" s="114"/>
      <c r="AL16" s="114"/>
      <c r="AM16" s="114"/>
      <c r="AN16" s="114"/>
    </row>
    <row r="17" spans="1:42" x14ac:dyDescent="0.2">
      <c r="A17" s="28" t="s">
        <v>102</v>
      </c>
      <c r="C17" s="49">
        <f>C15-C16</f>
        <v>100000000</v>
      </c>
      <c r="D17" s="49">
        <f>C17/1000000</f>
        <v>100</v>
      </c>
      <c r="G17" s="28">
        <f>'MBA-2'!M17</f>
        <v>45</v>
      </c>
      <c r="H17" s="28">
        <f>'MBA-2'!M18</f>
        <v>17.425000000000001</v>
      </c>
      <c r="I17" s="28">
        <f>H17/203</f>
        <v>8.5837438423645329E-2</v>
      </c>
      <c r="J17" s="28" t="s">
        <v>133</v>
      </c>
      <c r="K17" s="34">
        <f>COUNTIF('MBA-2'!C5:C80,K$13)/('MBA-2'!C$81+0.0001)</f>
        <v>0.54999725001374988</v>
      </c>
      <c r="L17" s="34">
        <f>COUNTIF('MBA-2'!D5:D80,L$13)/('MBA-2'!D$81+0.0001)</f>
        <v>0.44999775001124998</v>
      </c>
      <c r="M17" s="34">
        <f>COUNTIF('MBA-2'!E5:E80,M$13)/('MBA-2'!E$81+0.0001)</f>
        <v>0.29999850000749995</v>
      </c>
      <c r="N17" s="34">
        <f>COUNTIF('MBA-2'!U5:U80,N$13)/('MBA-2'!D$81+0.0001)</f>
        <v>0</v>
      </c>
      <c r="O17" s="47">
        <f>P17/$C$17</f>
        <v>0.17424999999999999</v>
      </c>
      <c r="P17" s="49">
        <f>'MBA-2'!O10*1000000</f>
        <v>17425000</v>
      </c>
      <c r="W17" s="49">
        <f>SUM(W2:W16)</f>
        <v>154787500</v>
      </c>
      <c r="X17" s="49">
        <f>SUM(X2:X16)</f>
        <v>25076470.5882353</v>
      </c>
      <c r="Y17" s="100">
        <f>SUM(Y2:Y16)</f>
        <v>153518750.00000003</v>
      </c>
      <c r="Z17" s="100"/>
      <c r="AA17" s="100"/>
      <c r="AB17" s="100"/>
      <c r="AC17" s="101" t="s">
        <v>118</v>
      </c>
      <c r="AD17" s="102">
        <v>0.51563036683559482</v>
      </c>
      <c r="AE17" s="102">
        <v>0.43341605005311062</v>
      </c>
      <c r="AF17" s="102">
        <v>0.22744419446188058</v>
      </c>
      <c r="AG17" s="102">
        <v>4.8435195265164321E-2</v>
      </c>
      <c r="AH17" s="103">
        <v>21001876.930327944</v>
      </c>
      <c r="AI17" s="104">
        <v>0.21001876930327942</v>
      </c>
      <c r="AJ17" s="100"/>
      <c r="AK17" s="114">
        <f t="shared" ref="AK17:AP17" si="7">(AD24+AD23)/2</f>
        <v>0.48303556052392904</v>
      </c>
      <c r="AL17" s="114">
        <f t="shared" si="7"/>
        <v>0.41788439453124748</v>
      </c>
      <c r="AM17" s="114">
        <f t="shared" si="7"/>
        <v>0.28640370676906268</v>
      </c>
      <c r="AN17" s="114">
        <f t="shared" si="7"/>
        <v>5.8080339701377381E-2</v>
      </c>
      <c r="AO17" s="28">
        <f t="shared" si="7"/>
        <v>19796259.259259261</v>
      </c>
      <c r="AP17" s="28">
        <f t="shared" si="7"/>
        <v>0.19796259259259258</v>
      </c>
    </row>
    <row r="18" spans="1:42" x14ac:dyDescent="0.2">
      <c r="J18" s="28" t="s">
        <v>68</v>
      </c>
      <c r="K18" s="34">
        <f t="shared" ref="K18:P18" si="8">AVERAGE(K15:K17)</f>
        <v>0.54035677009424188</v>
      </c>
      <c r="L18" s="34">
        <f t="shared" si="8"/>
        <v>0.37303736816098487</v>
      </c>
      <c r="M18" s="34">
        <f t="shared" si="8"/>
        <v>0.16699261763537851</v>
      </c>
      <c r="N18" s="34">
        <f t="shared" si="8"/>
        <v>1.9607727797679622E-2</v>
      </c>
      <c r="O18" s="34">
        <f t="shared" si="8"/>
        <v>0.19711111111111113</v>
      </c>
      <c r="P18" s="49">
        <f t="shared" si="8"/>
        <v>19711111.111111108</v>
      </c>
      <c r="Y18" s="100"/>
      <c r="Z18" s="100"/>
      <c r="AA18" s="100"/>
      <c r="AB18" s="100"/>
      <c r="AC18" s="101" t="s">
        <v>108</v>
      </c>
      <c r="AD18" s="102">
        <v>0.47058546714431093</v>
      </c>
      <c r="AE18" s="102">
        <v>0.47058546714431093</v>
      </c>
      <c r="AF18" s="102">
        <v>0.29411591696519435</v>
      </c>
      <c r="AG18" s="102">
        <v>5.8823183393038866E-2</v>
      </c>
      <c r="AH18" s="103">
        <v>20411764.705882352</v>
      </c>
      <c r="AI18" s="104">
        <v>0.20411764705882351</v>
      </c>
      <c r="AJ18" s="100"/>
      <c r="AK18" s="100"/>
      <c r="AL18" s="100"/>
      <c r="AM18" s="100"/>
      <c r="AN18" s="100"/>
    </row>
    <row r="19" spans="1:42" x14ac:dyDescent="0.2">
      <c r="Y19" s="100"/>
      <c r="Z19" s="100"/>
      <c r="AA19" s="100"/>
      <c r="AB19" s="100"/>
      <c r="AC19" s="101" t="s">
        <v>107</v>
      </c>
      <c r="AD19" s="102">
        <v>0.64425192759648076</v>
      </c>
      <c r="AE19" s="102">
        <v>0.4800380344815906</v>
      </c>
      <c r="AF19" s="102">
        <v>0.22898980821971326</v>
      </c>
      <c r="AG19" s="102">
        <v>0.11239404862078949</v>
      </c>
      <c r="AH19" s="105">
        <v>16837710.084033612</v>
      </c>
      <c r="AI19" s="104">
        <v>0.16837710084033611</v>
      </c>
      <c r="AJ19" s="100"/>
      <c r="AK19" s="100"/>
      <c r="AL19" s="100"/>
      <c r="AM19" s="100"/>
      <c r="AN19" s="100"/>
    </row>
    <row r="20" spans="1:42" x14ac:dyDescent="0.2">
      <c r="Y20" s="100"/>
      <c r="Z20" s="100"/>
      <c r="AA20" s="100"/>
      <c r="AB20" s="100"/>
      <c r="AC20" s="101" t="s">
        <v>103</v>
      </c>
      <c r="AD20" s="102">
        <v>0.58080314084490359</v>
      </c>
      <c r="AE20" s="102">
        <v>0.34646178300575498</v>
      </c>
      <c r="AF20" s="102">
        <v>0.24646256077723649</v>
      </c>
      <c r="AG20" s="102">
        <v>6.6666222225185159E-2</v>
      </c>
      <c r="AH20" s="105">
        <v>25119696.969696969</v>
      </c>
      <c r="AI20" s="104">
        <v>0.25119696969696975</v>
      </c>
      <c r="AJ20" s="100"/>
      <c r="AK20" s="100"/>
      <c r="AL20" s="100"/>
      <c r="AM20" s="100"/>
      <c r="AN20" s="100"/>
    </row>
    <row r="21" spans="1:42" x14ac:dyDescent="0.2">
      <c r="C21" s="28" t="s">
        <v>122</v>
      </c>
      <c r="D21" s="49">
        <v>47.5</v>
      </c>
      <c r="Y21" s="100"/>
      <c r="Z21" s="100"/>
      <c r="AA21" s="100"/>
      <c r="AB21" s="100"/>
      <c r="AC21" s="101" t="s">
        <v>111</v>
      </c>
      <c r="AD21" s="102">
        <v>0.57467006852038194</v>
      </c>
      <c r="AE21" s="102">
        <v>0.38906534011861726</v>
      </c>
      <c r="AF21" s="102">
        <v>0.17424107697357819</v>
      </c>
      <c r="AG21" s="102">
        <v>2.0833203125813798E-2</v>
      </c>
      <c r="AH21" s="105">
        <v>19306969.696969699</v>
      </c>
      <c r="AI21" s="104">
        <f>AH21/100000000</f>
        <v>0.193069696969697</v>
      </c>
      <c r="AJ21" s="100"/>
      <c r="AK21" s="100"/>
      <c r="AL21" s="100"/>
      <c r="AM21" s="100"/>
      <c r="AN21" s="100"/>
    </row>
    <row r="22" spans="1:42" x14ac:dyDescent="0.2">
      <c r="C22" s="28" t="s">
        <v>125</v>
      </c>
      <c r="D22" s="49">
        <v>9</v>
      </c>
      <c r="Y22" s="100"/>
      <c r="Z22" s="100"/>
      <c r="AA22" s="100"/>
      <c r="AB22" s="100"/>
      <c r="AC22" s="101" t="s">
        <v>112</v>
      </c>
      <c r="AD22" s="102">
        <v>0.54904909239456023</v>
      </c>
      <c r="AE22" s="102">
        <v>0.61001581453574827</v>
      </c>
      <c r="AF22" s="102">
        <v>0.15091882550535612</v>
      </c>
      <c r="AG22" s="102">
        <v>9.6292615878491861E-2</v>
      </c>
      <c r="AH22" s="105">
        <v>17815682.831661094</v>
      </c>
      <c r="AI22" s="104">
        <f t="shared" ref="AI22:AI27" si="9">AH22/100000000</f>
        <v>0.17815682831661095</v>
      </c>
      <c r="AJ22" s="100"/>
      <c r="AK22" s="100"/>
      <c r="AL22" s="100"/>
      <c r="AM22" s="100"/>
      <c r="AN22" s="100"/>
    </row>
    <row r="23" spans="1:42" x14ac:dyDescent="0.2">
      <c r="C23" s="28" t="s">
        <v>127</v>
      </c>
      <c r="D23" s="49">
        <v>-2</v>
      </c>
      <c r="Y23" s="100"/>
      <c r="Z23" s="100"/>
      <c r="AA23" s="100"/>
      <c r="AB23" s="100"/>
      <c r="AC23" s="101" t="s">
        <v>113</v>
      </c>
      <c r="AD23" s="102">
        <v>0.49662913183745089</v>
      </c>
      <c r="AE23" s="102">
        <v>0.43854867639694023</v>
      </c>
      <c r="AF23" s="102">
        <v>0.36447516816205799</v>
      </c>
      <c r="AG23" s="102">
        <v>8.83830559451073E-2</v>
      </c>
      <c r="AH23" s="105">
        <v>18796296.296296295</v>
      </c>
      <c r="AI23" s="104">
        <f t="shared" si="9"/>
        <v>0.18796296296296294</v>
      </c>
      <c r="AJ23" s="100"/>
      <c r="AK23" s="100"/>
      <c r="AL23" s="100"/>
      <c r="AM23" s="100"/>
      <c r="AN23" s="100"/>
    </row>
    <row r="24" spans="1:42" x14ac:dyDescent="0.2">
      <c r="C24" s="28" t="s">
        <v>124</v>
      </c>
      <c r="D24" s="49">
        <v>22.5</v>
      </c>
      <c r="Y24" s="100"/>
      <c r="Z24" s="100"/>
      <c r="AA24" s="100"/>
      <c r="AB24" s="100"/>
      <c r="AC24" s="101" t="s">
        <v>114</v>
      </c>
      <c r="AD24" s="102">
        <v>0.46944198921040714</v>
      </c>
      <c r="AE24" s="102">
        <v>0.39722011266555468</v>
      </c>
      <c r="AF24" s="102">
        <v>0.20833224537606737</v>
      </c>
      <c r="AG24" s="102">
        <v>2.7777623457647459E-2</v>
      </c>
      <c r="AH24" s="105">
        <v>20796222.222222224</v>
      </c>
      <c r="AI24" s="104">
        <f t="shared" si="9"/>
        <v>0.20796222222222224</v>
      </c>
      <c r="AJ24" s="100"/>
      <c r="AK24" s="100"/>
      <c r="AL24" s="100"/>
      <c r="AM24" s="100"/>
      <c r="AN24" s="100"/>
    </row>
    <row r="25" spans="1:42" x14ac:dyDescent="0.2">
      <c r="C25" s="28" t="s">
        <v>126</v>
      </c>
      <c r="D25" s="49">
        <v>6</v>
      </c>
      <c r="Y25" s="100"/>
      <c r="Z25" s="100"/>
      <c r="AA25" s="100"/>
      <c r="AB25" s="100"/>
      <c r="AC25" s="101" t="s">
        <v>88</v>
      </c>
      <c r="AD25" s="102">
        <v>0.55000000000000004</v>
      </c>
      <c r="AE25" s="102">
        <v>0.32</v>
      </c>
      <c r="AF25" s="102">
        <v>0.54</v>
      </c>
      <c r="AG25" s="102">
        <v>0.13</v>
      </c>
      <c r="AH25" s="103">
        <v>25314456.140350878</v>
      </c>
      <c r="AI25" s="104">
        <f t="shared" si="9"/>
        <v>0.25314456140350877</v>
      </c>
      <c r="AJ25" s="100"/>
      <c r="AK25" s="100"/>
      <c r="AL25" s="100"/>
      <c r="AM25" s="100"/>
      <c r="AN25" s="100"/>
    </row>
    <row r="26" spans="1:42" x14ac:dyDescent="0.2">
      <c r="C26" s="28" t="s">
        <v>123</v>
      </c>
      <c r="D26" s="49">
        <v>120</v>
      </c>
      <c r="Y26" s="100"/>
      <c r="Z26" s="100"/>
      <c r="AA26" s="100"/>
      <c r="AB26" s="100"/>
      <c r="AC26" s="101" t="s">
        <v>87</v>
      </c>
      <c r="AD26" s="102">
        <v>0.36538321006457669</v>
      </c>
      <c r="AE26" s="102">
        <v>0.51922877219703001</v>
      </c>
      <c r="AF26" s="102">
        <v>0.46153668639736001</v>
      </c>
      <c r="AG26" s="102">
        <v>7.6922781066226673E-2</v>
      </c>
      <c r="AH26" s="103">
        <v>29273076.923076957</v>
      </c>
      <c r="AI26" s="104">
        <f t="shared" si="9"/>
        <v>0.29273076923076957</v>
      </c>
      <c r="AJ26" s="100"/>
      <c r="AK26" s="100"/>
      <c r="AL26" s="100"/>
      <c r="AM26" s="100"/>
      <c r="AN26" s="100"/>
    </row>
    <row r="27" spans="1:42" ht="13.5" thickBot="1" x14ac:dyDescent="0.25">
      <c r="Y27" s="100"/>
      <c r="Z27" s="100"/>
      <c r="AA27" s="100"/>
      <c r="AB27" s="100"/>
      <c r="AC27" s="106" t="s">
        <v>86</v>
      </c>
      <c r="AD27" s="107">
        <v>0.11110987655692715</v>
      </c>
      <c r="AE27" s="107">
        <v>0.55554938278463573</v>
      </c>
      <c r="AF27" s="107">
        <v>0.33332962967078145</v>
      </c>
      <c r="AG27" s="107">
        <v>0</v>
      </c>
      <c r="AH27" s="108">
        <v>21977777.777777761</v>
      </c>
      <c r="AI27" s="109">
        <f t="shared" si="9"/>
        <v>0.2197777777777776</v>
      </c>
      <c r="AJ27" s="100"/>
      <c r="AK27" s="100"/>
      <c r="AL27" s="100"/>
      <c r="AM27" s="100"/>
      <c r="AN27" s="100"/>
    </row>
    <row r="28" spans="1:42" ht="13.5" thickTop="1" x14ac:dyDescent="0.2">
      <c r="Y28" s="100"/>
      <c r="Z28" s="100"/>
      <c r="AA28" s="100"/>
      <c r="AB28" s="100"/>
      <c r="AC28" s="96" t="s">
        <v>71</v>
      </c>
      <c r="AD28" s="97">
        <f t="shared" ref="AD28:AI28" si="10">AVERAGE(AD5:AD27)</f>
        <v>0.51452911828936732</v>
      </c>
      <c r="AE28" s="97">
        <f t="shared" si="10"/>
        <v>0.41717591954238714</v>
      </c>
      <c r="AF28" s="97">
        <f t="shared" si="10"/>
        <v>0.22932361143087349</v>
      </c>
      <c r="AG28" s="97">
        <f t="shared" si="10"/>
        <v>4.2660357993143432E-2</v>
      </c>
      <c r="AH28" s="98">
        <f t="shared" si="10"/>
        <v>20727118.742549591</v>
      </c>
      <c r="AI28" s="99">
        <f t="shared" si="10"/>
        <v>0.20727118742549591</v>
      </c>
      <c r="AJ28" s="100"/>
      <c r="AK28" s="100"/>
      <c r="AL28" s="100"/>
      <c r="AM28" s="100"/>
      <c r="AN28" s="100"/>
    </row>
    <row r="29" spans="1:42" x14ac:dyDescent="0.2">
      <c r="Y29" s="100"/>
      <c r="Z29" s="100"/>
      <c r="AA29" s="100"/>
      <c r="AB29" s="100"/>
      <c r="AC29" s="101" t="s">
        <v>73</v>
      </c>
      <c r="AD29" s="102">
        <f t="shared" ref="AD29:AI29" si="11">MAX(AD5:AD27)</f>
        <v>0.76622494529137963</v>
      </c>
      <c r="AE29" s="102">
        <f t="shared" si="11"/>
        <v>0.61001581453574827</v>
      </c>
      <c r="AF29" s="102">
        <f t="shared" si="11"/>
        <v>0.54</v>
      </c>
      <c r="AG29" s="102">
        <f t="shared" si="11"/>
        <v>0.13</v>
      </c>
      <c r="AH29" s="103">
        <f t="shared" si="11"/>
        <v>29273076.923076957</v>
      </c>
      <c r="AI29" s="104">
        <f t="shared" si="11"/>
        <v>0.29273076923076957</v>
      </c>
      <c r="AJ29" s="100"/>
      <c r="AK29" s="100"/>
      <c r="AL29" s="100"/>
      <c r="AM29" s="100"/>
      <c r="AN29" s="100"/>
    </row>
    <row r="30" spans="1:42" ht="13.5" thickBot="1" x14ac:dyDescent="0.25">
      <c r="Y30" s="100"/>
      <c r="Z30" s="100"/>
      <c r="AA30" s="100"/>
      <c r="AB30" s="100"/>
      <c r="AC30" s="106" t="s">
        <v>72</v>
      </c>
      <c r="AD30" s="107">
        <f t="shared" ref="AD30:AI30" si="12">MIN(AD5:AD27)</f>
        <v>0.11110987655692715</v>
      </c>
      <c r="AE30" s="107">
        <f t="shared" si="12"/>
        <v>0.26086843100682172</v>
      </c>
      <c r="AF30" s="107">
        <f t="shared" si="12"/>
        <v>0</v>
      </c>
      <c r="AG30" s="107">
        <f t="shared" si="12"/>
        <v>0</v>
      </c>
      <c r="AH30" s="108">
        <f t="shared" si="12"/>
        <v>16837710.084033612</v>
      </c>
      <c r="AI30" s="109">
        <f t="shared" si="12"/>
        <v>0.16837710084033611</v>
      </c>
      <c r="AJ30" s="100"/>
      <c r="AK30" s="100"/>
      <c r="AL30" s="100"/>
      <c r="AM30" s="100"/>
      <c r="AN30" s="100"/>
    </row>
    <row r="31" spans="1:42" ht="13.5" thickTop="1" x14ac:dyDescent="0.2"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</row>
    <row r="32" spans="1:42" x14ac:dyDescent="0.2"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</row>
    <row r="33" spans="25:40" x14ac:dyDescent="0.2"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</row>
    <row r="34" spans="25:40" x14ac:dyDescent="0.2"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  <c r="AK34" s="100"/>
      <c r="AL34" s="100"/>
      <c r="AM34" s="100"/>
      <c r="AN34" s="100"/>
    </row>
    <row r="35" spans="25:40" x14ac:dyDescent="0.2">
      <c r="Y35" s="100"/>
      <c r="Z35" s="100"/>
      <c r="AA35" s="100"/>
      <c r="AB35" s="100"/>
      <c r="AC35" s="100"/>
      <c r="AD35" s="175"/>
      <c r="AE35" s="175"/>
      <c r="AF35" s="175"/>
      <c r="AG35" s="175"/>
      <c r="AH35" s="176"/>
      <c r="AI35" s="175"/>
      <c r="AJ35" s="100"/>
      <c r="AK35" s="100"/>
      <c r="AL35" s="100"/>
      <c r="AM35" s="100"/>
      <c r="AN35" s="100"/>
    </row>
    <row r="36" spans="25:40" x14ac:dyDescent="0.2">
      <c r="Y36" s="100"/>
      <c r="Z36" s="100"/>
      <c r="AA36" s="100"/>
      <c r="AB36" s="100"/>
      <c r="AJ36" s="100"/>
      <c r="AK36" s="100"/>
      <c r="AL36" s="100"/>
      <c r="AM36" s="100"/>
      <c r="AN36" s="100"/>
    </row>
    <row r="37" spans="25:40" x14ac:dyDescent="0.2">
      <c r="Y37" s="100"/>
      <c r="Z37" s="100"/>
      <c r="AA37" s="100"/>
      <c r="AB37" s="100"/>
      <c r="AJ37" s="100"/>
      <c r="AK37" s="100"/>
      <c r="AL37" s="100"/>
      <c r="AM37" s="100"/>
      <c r="AN37" s="100"/>
    </row>
    <row r="38" spans="25:40" x14ac:dyDescent="0.2">
      <c r="Y38" s="100"/>
      <c r="Z38" s="100"/>
      <c r="AA38" s="100"/>
      <c r="AB38" s="100"/>
      <c r="AJ38" s="100"/>
      <c r="AK38" s="100"/>
      <c r="AL38" s="100"/>
      <c r="AM38" s="100"/>
      <c r="AN38" s="100"/>
    </row>
    <row r="39" spans="25:40" x14ac:dyDescent="0.2">
      <c r="Y39" s="100"/>
      <c r="Z39" s="100"/>
      <c r="AA39" s="100"/>
      <c r="AB39" s="100"/>
      <c r="AJ39" s="100"/>
      <c r="AK39" s="100"/>
      <c r="AL39" s="100"/>
      <c r="AM39" s="100"/>
      <c r="AN39" s="100"/>
    </row>
    <row r="40" spans="25:40" x14ac:dyDescent="0.2">
      <c r="Y40" s="100"/>
      <c r="Z40" s="100"/>
      <c r="AA40" s="100"/>
      <c r="AB40" s="100"/>
      <c r="AJ40" s="100"/>
      <c r="AK40" s="100"/>
      <c r="AL40" s="100"/>
      <c r="AM40" s="100"/>
      <c r="AN40" s="100"/>
    </row>
    <row r="41" spans="25:40" x14ac:dyDescent="0.2">
      <c r="Y41" s="100"/>
      <c r="Z41" s="100"/>
      <c r="AA41" s="100"/>
      <c r="AB41" s="100"/>
      <c r="AJ41" s="100"/>
      <c r="AK41" s="100"/>
      <c r="AL41" s="100"/>
      <c r="AM41" s="100"/>
      <c r="AN41" s="100"/>
    </row>
    <row r="42" spans="25:40" x14ac:dyDescent="0.2">
      <c r="Y42" s="100"/>
      <c r="Z42" s="100"/>
      <c r="AA42" s="100"/>
      <c r="AB42" s="100"/>
      <c r="AJ42" s="100"/>
      <c r="AK42" s="100"/>
      <c r="AL42" s="100"/>
      <c r="AM42" s="100"/>
      <c r="AN42" s="100"/>
    </row>
    <row r="43" spans="25:40" x14ac:dyDescent="0.2">
      <c r="Y43" s="100"/>
      <c r="Z43" s="100"/>
      <c r="AA43" s="100"/>
      <c r="AB43" s="100"/>
      <c r="AJ43" s="100"/>
      <c r="AK43" s="100"/>
      <c r="AL43" s="100"/>
      <c r="AM43" s="100"/>
      <c r="AN43" s="100"/>
    </row>
    <row r="44" spans="25:40" x14ac:dyDescent="0.2">
      <c r="Y44" s="100"/>
      <c r="Z44" s="100"/>
      <c r="AA44" s="100"/>
      <c r="AB44" s="100"/>
      <c r="AC44" s="110" t="s">
        <v>140</v>
      </c>
      <c r="AD44" s="102">
        <v>0.55554938278463573</v>
      </c>
      <c r="AE44" s="102">
        <v>0.44443950622770861</v>
      </c>
      <c r="AF44" s="102">
        <v>0</v>
      </c>
      <c r="AG44" s="102">
        <v>0</v>
      </c>
      <c r="AH44" s="103">
        <v>17055555.555555556</v>
      </c>
      <c r="AI44" s="111">
        <v>0.17055555555555557</v>
      </c>
      <c r="AJ44" s="100"/>
      <c r="AK44" s="100"/>
      <c r="AL44" s="100"/>
      <c r="AM44" s="100"/>
      <c r="AN44" s="100"/>
    </row>
    <row r="45" spans="25:40" x14ac:dyDescent="0.2">
      <c r="Y45" s="100"/>
      <c r="Z45" s="100"/>
      <c r="AA45" s="100"/>
      <c r="AB45" s="100"/>
      <c r="AC45" s="110" t="s">
        <v>130</v>
      </c>
      <c r="AD45" s="102">
        <v>0.40908904959522913</v>
      </c>
      <c r="AE45" s="102">
        <v>0.45454338843914344</v>
      </c>
      <c r="AF45" s="102">
        <v>0.22727169421957172</v>
      </c>
      <c r="AG45" s="102">
        <v>4.5454338843914345E-2</v>
      </c>
      <c r="AH45" s="103">
        <v>23659090.90909091</v>
      </c>
      <c r="AI45" s="111">
        <v>0.2365909090909091</v>
      </c>
      <c r="AJ45" s="100"/>
      <c r="AK45" s="100"/>
      <c r="AL45" s="100"/>
      <c r="AM45" s="100"/>
      <c r="AN45" s="100"/>
    </row>
    <row r="46" spans="25:40" x14ac:dyDescent="0.2">
      <c r="Y46" s="100"/>
      <c r="Z46" s="100"/>
      <c r="AA46" s="100"/>
      <c r="AB46" s="100"/>
      <c r="AC46" s="110" t="s">
        <v>131</v>
      </c>
      <c r="AD46" s="102">
        <v>0.68181508265871515</v>
      </c>
      <c r="AE46" s="102">
        <v>0.40908904959522913</v>
      </c>
      <c r="AF46" s="102">
        <v>0.40908904959522913</v>
      </c>
      <c r="AG46" s="102">
        <v>0.13636301653174304</v>
      </c>
      <c r="AH46" s="103">
        <v>18818181.818181816</v>
      </c>
      <c r="AI46" s="111">
        <v>0.18818181818181817</v>
      </c>
      <c r="AJ46" s="100"/>
      <c r="AK46" s="100"/>
      <c r="AL46" s="100"/>
      <c r="AM46" s="100"/>
      <c r="AN46" s="100"/>
    </row>
    <row r="47" spans="25:40" x14ac:dyDescent="0.2">
      <c r="Y47" s="100"/>
      <c r="Z47" s="100"/>
      <c r="AA47" s="100"/>
      <c r="AB47" s="100"/>
      <c r="AC47" s="110" t="s">
        <v>128</v>
      </c>
      <c r="AD47" s="102">
        <v>0.6249960937744139</v>
      </c>
      <c r="AE47" s="102">
        <v>0.49999687501953116</v>
      </c>
      <c r="AF47" s="102">
        <v>0.12499921875488279</v>
      </c>
      <c r="AG47" s="102">
        <v>0</v>
      </c>
      <c r="AH47" s="103">
        <v>16031250</v>
      </c>
      <c r="AI47" s="111">
        <v>0.1603125</v>
      </c>
      <c r="AJ47" s="100"/>
      <c r="AK47" s="100"/>
      <c r="AL47" s="100"/>
      <c r="AM47" s="100"/>
      <c r="AN47" s="100"/>
    </row>
    <row r="48" spans="25:40" x14ac:dyDescent="0.2">
      <c r="Y48" s="100"/>
      <c r="Z48" s="100"/>
      <c r="AA48" s="100"/>
      <c r="AB48" s="100"/>
      <c r="AC48" s="110" t="s">
        <v>129</v>
      </c>
      <c r="AD48" s="102">
        <v>0.46153491126991331</v>
      </c>
      <c r="AE48" s="102">
        <v>0.30768994084660889</v>
      </c>
      <c r="AF48" s="102">
        <v>0.23076745563495665</v>
      </c>
      <c r="AG48" s="102">
        <v>0</v>
      </c>
      <c r="AH48" s="103">
        <v>17115384.615384616</v>
      </c>
      <c r="AI48" s="111">
        <v>0.17115384615384616</v>
      </c>
      <c r="AJ48" s="100"/>
      <c r="AK48" s="100"/>
      <c r="AL48" s="100"/>
      <c r="AM48" s="100"/>
      <c r="AN48" s="100"/>
    </row>
    <row r="49" spans="25:40" x14ac:dyDescent="0.2">
      <c r="Y49" s="100"/>
      <c r="Z49" s="100"/>
      <c r="AA49" s="100"/>
      <c r="AB49" s="100"/>
      <c r="AC49" s="110" t="s">
        <v>120</v>
      </c>
      <c r="AD49" s="102">
        <v>0.49999500004999953</v>
      </c>
      <c r="AE49" s="102">
        <v>0.39999600003999963</v>
      </c>
      <c r="AF49" s="102">
        <v>9.9999000009999908E-2</v>
      </c>
      <c r="AG49" s="102">
        <v>0</v>
      </c>
      <c r="AH49" s="103">
        <v>21300000</v>
      </c>
      <c r="AI49" s="111">
        <v>0.21299999999999999</v>
      </c>
      <c r="AJ49" s="100"/>
      <c r="AK49" s="100"/>
      <c r="AL49" s="100"/>
      <c r="AM49" s="100"/>
      <c r="AN49" s="100"/>
    </row>
    <row r="50" spans="25:40" x14ac:dyDescent="0.2">
      <c r="Y50" s="100"/>
      <c r="Z50" s="100"/>
      <c r="AA50" s="100"/>
      <c r="AB50" s="100"/>
      <c r="AC50" s="110" t="s">
        <v>121</v>
      </c>
      <c r="AD50" s="102">
        <v>0.39130264651023255</v>
      </c>
      <c r="AE50" s="102">
        <v>0.26086843100682172</v>
      </c>
      <c r="AF50" s="102">
        <v>0.26086843100682172</v>
      </c>
      <c r="AG50" s="102">
        <v>0</v>
      </c>
      <c r="AH50" s="103">
        <v>24913043.478260871</v>
      </c>
      <c r="AI50" s="111">
        <v>0.24913043478260871</v>
      </c>
      <c r="AJ50" s="100"/>
      <c r="AK50" s="100"/>
      <c r="AL50" s="100"/>
      <c r="AM50" s="100"/>
      <c r="AN50" s="100"/>
    </row>
    <row r="51" spans="25:40" x14ac:dyDescent="0.2">
      <c r="Y51" s="100"/>
      <c r="Z51" s="100"/>
      <c r="AA51" s="100"/>
      <c r="AB51" s="100"/>
      <c r="AC51" s="110" t="s">
        <v>119</v>
      </c>
      <c r="AD51" s="102">
        <v>0.76622494529137963</v>
      </c>
      <c r="AE51" s="102">
        <v>0.35064504981044015</v>
      </c>
      <c r="AF51" s="102">
        <v>4.5454132235161503E-2</v>
      </c>
      <c r="AG51" s="102">
        <v>0</v>
      </c>
      <c r="AH51" s="103">
        <v>16879870.129870132</v>
      </c>
      <c r="AI51" s="111">
        <v>0.16879870129870131</v>
      </c>
      <c r="AJ51" s="100"/>
      <c r="AK51" s="100"/>
      <c r="AL51" s="100"/>
      <c r="AM51" s="100"/>
      <c r="AN51" s="100"/>
    </row>
    <row r="52" spans="25:40" x14ac:dyDescent="0.2">
      <c r="Y52" s="100"/>
      <c r="Z52" s="100"/>
      <c r="AA52" s="100"/>
      <c r="AB52" s="100"/>
      <c r="AC52" s="110" t="s">
        <v>118</v>
      </c>
      <c r="AD52" s="102">
        <v>0.51563036683559482</v>
      </c>
      <c r="AE52" s="102">
        <v>0.43341605005311062</v>
      </c>
      <c r="AF52" s="102">
        <v>0.22744419446188058</v>
      </c>
      <c r="AG52" s="102">
        <v>4.8435195265164321E-2</v>
      </c>
      <c r="AH52" s="103">
        <v>21001876.930327944</v>
      </c>
      <c r="AI52" s="111">
        <v>0.21001876930327942</v>
      </c>
      <c r="AJ52" s="100"/>
      <c r="AK52" s="100"/>
      <c r="AL52" s="100"/>
      <c r="AM52" s="100"/>
      <c r="AN52" s="100"/>
    </row>
    <row r="53" spans="25:40" x14ac:dyDescent="0.2">
      <c r="Y53" s="100"/>
      <c r="Z53" s="100"/>
      <c r="AA53" s="100"/>
      <c r="AB53" s="100"/>
      <c r="AC53" s="110" t="s">
        <v>108</v>
      </c>
      <c r="AD53" s="102">
        <v>0.47058546714431093</v>
      </c>
      <c r="AE53" s="102">
        <v>0.47058546714431093</v>
      </c>
      <c r="AF53" s="102">
        <v>0.29411591696519435</v>
      </c>
      <c r="AG53" s="102">
        <v>5.8823183393038866E-2</v>
      </c>
      <c r="AH53" s="105">
        <v>20411764.705882352</v>
      </c>
      <c r="AI53" s="111">
        <v>0.20411764705882351</v>
      </c>
      <c r="AJ53" s="100"/>
      <c r="AK53" s="100"/>
      <c r="AL53" s="100"/>
      <c r="AM53" s="100"/>
      <c r="AN53" s="100"/>
    </row>
    <row r="54" spans="25:40" x14ac:dyDescent="0.2">
      <c r="Y54" s="100"/>
      <c r="Z54" s="100"/>
      <c r="AA54" s="100"/>
      <c r="AB54" s="100"/>
      <c r="AC54" s="110" t="s">
        <v>104</v>
      </c>
      <c r="AD54" s="102">
        <v>0.99998750015624804</v>
      </c>
      <c r="AE54" s="102">
        <v>0.62499218759765507</v>
      </c>
      <c r="AF54" s="102">
        <v>0.24999687503906201</v>
      </c>
      <c r="AG54" s="102">
        <v>0.12499843751953101</v>
      </c>
      <c r="AH54" s="103">
        <v>9562500</v>
      </c>
      <c r="AI54" s="111">
        <v>9.5625000000000002E-2</v>
      </c>
      <c r="AJ54" s="100"/>
      <c r="AK54" s="100"/>
      <c r="AL54" s="100"/>
      <c r="AM54" s="100"/>
      <c r="AN54" s="100"/>
    </row>
    <row r="55" spans="25:40" x14ac:dyDescent="0.2">
      <c r="Y55" s="100"/>
      <c r="Z55" s="100"/>
      <c r="AA55" s="100"/>
      <c r="AB55" s="100"/>
      <c r="AC55" s="110" t="s">
        <v>105</v>
      </c>
      <c r="AD55" s="102">
        <v>0.28571326530976676</v>
      </c>
      <c r="AE55" s="102">
        <v>0.28571326530976676</v>
      </c>
      <c r="AF55" s="102">
        <v>0.14285663265488338</v>
      </c>
      <c r="AG55" s="102">
        <v>3.5714158163720845E-2</v>
      </c>
      <c r="AH55" s="103">
        <v>25303571.428571425</v>
      </c>
      <c r="AI55" s="111">
        <v>0.25303571428571425</v>
      </c>
      <c r="AJ55" s="100"/>
      <c r="AK55" s="100"/>
      <c r="AL55" s="100"/>
      <c r="AM55" s="100"/>
      <c r="AN55" s="100"/>
    </row>
    <row r="56" spans="25:40" x14ac:dyDescent="0.2">
      <c r="Y56" s="100"/>
      <c r="Z56" s="100"/>
      <c r="AA56" s="100"/>
      <c r="AB56" s="100"/>
      <c r="AC56" s="110" t="s">
        <v>106</v>
      </c>
      <c r="AD56" s="102">
        <v>0.64705501732342752</v>
      </c>
      <c r="AE56" s="102">
        <v>0.52940865053734976</v>
      </c>
      <c r="AF56" s="102">
        <v>0.29411591696519435</v>
      </c>
      <c r="AG56" s="102">
        <v>0.17646955017911659</v>
      </c>
      <c r="AH56" s="103">
        <v>15647058.823529411</v>
      </c>
      <c r="AI56" s="111">
        <v>0.15647058823529411</v>
      </c>
      <c r="AJ56" s="100"/>
      <c r="AK56" s="100"/>
      <c r="AL56" s="100"/>
      <c r="AM56" s="100"/>
      <c r="AN56" s="100"/>
    </row>
    <row r="57" spans="25:40" x14ac:dyDescent="0.2">
      <c r="Y57" s="100"/>
      <c r="Z57" s="100"/>
      <c r="AA57" s="100"/>
      <c r="AB57" s="100"/>
      <c r="AC57" s="110" t="s">
        <v>83</v>
      </c>
      <c r="AD57" s="102">
        <v>0.42856530620991129</v>
      </c>
      <c r="AE57" s="102">
        <v>0.42856530620991129</v>
      </c>
      <c r="AF57" s="102">
        <v>0</v>
      </c>
      <c r="AG57" s="102">
        <v>0</v>
      </c>
      <c r="AH57" s="103">
        <v>24650000</v>
      </c>
      <c r="AI57" s="111">
        <v>0.12142857142857143</v>
      </c>
      <c r="AJ57" s="100"/>
      <c r="AK57" s="100"/>
      <c r="AL57" s="100"/>
      <c r="AM57" s="100"/>
      <c r="AN57" s="100"/>
    </row>
    <row r="58" spans="25:40" x14ac:dyDescent="0.2">
      <c r="Y58" s="100"/>
      <c r="Z58" s="100"/>
      <c r="AA58" s="100"/>
      <c r="AB58" s="100"/>
      <c r="AC58" s="110" t="s">
        <v>81</v>
      </c>
      <c r="AD58" s="102">
        <v>0.74999531252929674</v>
      </c>
      <c r="AE58" s="102">
        <v>0.37499765626464837</v>
      </c>
      <c r="AF58" s="102">
        <v>0.24999843750976558</v>
      </c>
      <c r="AG58" s="102">
        <v>6.2499609377441395E-2</v>
      </c>
      <c r="AH58" s="103">
        <v>22837500</v>
      </c>
      <c r="AI58" s="111">
        <v>0.1125</v>
      </c>
      <c r="AJ58" s="100"/>
      <c r="AK58" s="100"/>
      <c r="AL58" s="100"/>
      <c r="AM58" s="100"/>
      <c r="AN58" s="100"/>
    </row>
    <row r="59" spans="25:40" x14ac:dyDescent="0.2">
      <c r="Y59" s="100"/>
      <c r="Z59" s="100"/>
      <c r="AA59" s="100"/>
      <c r="AB59" s="100"/>
      <c r="AC59" s="110" t="s">
        <v>82</v>
      </c>
      <c r="AD59" s="102">
        <v>0.545449586821938</v>
      </c>
      <c r="AE59" s="102">
        <v>0.36363305788129202</v>
      </c>
      <c r="AF59" s="102">
        <v>0.272724793410969</v>
      </c>
      <c r="AG59" s="102">
        <v>0</v>
      </c>
      <c r="AH59" s="103">
        <v>24913636.363636363</v>
      </c>
      <c r="AI59" s="111">
        <v>0.12272727272727273</v>
      </c>
      <c r="AJ59" s="100"/>
      <c r="AK59" s="100"/>
      <c r="AL59" s="100"/>
      <c r="AM59" s="100"/>
      <c r="AN59" s="100"/>
    </row>
    <row r="60" spans="25:40" x14ac:dyDescent="0.2">
      <c r="Y60" s="100"/>
      <c r="Z60" s="100"/>
      <c r="AA60" s="100"/>
      <c r="AB60" s="100"/>
      <c r="AC60" s="110" t="s">
        <v>77</v>
      </c>
      <c r="AD60" s="102">
        <v>0.608693005682584</v>
      </c>
      <c r="AE60" s="102">
        <v>0.65217107751705428</v>
      </c>
      <c r="AF60" s="102">
        <v>0.17391228733788114</v>
      </c>
      <c r="AG60" s="102">
        <v>8.6956143668940569E-2</v>
      </c>
      <c r="AH60" s="103">
        <v>21182608.695652172</v>
      </c>
      <c r="AI60" s="111">
        <v>0.10434782608695652</v>
      </c>
      <c r="AJ60" s="100"/>
      <c r="AK60" s="100"/>
      <c r="AL60" s="100"/>
      <c r="AM60" s="100"/>
      <c r="AN60" s="100"/>
    </row>
    <row r="61" spans="25:40" x14ac:dyDescent="0.2">
      <c r="Y61" s="100"/>
      <c r="Z61" s="100"/>
      <c r="AA61" s="100"/>
      <c r="AB61" s="100"/>
      <c r="AC61" s="110" t="s">
        <v>78</v>
      </c>
      <c r="AD61" s="102">
        <v>0.53845739648156554</v>
      </c>
      <c r="AE61" s="102">
        <v>0.61537988169321778</v>
      </c>
      <c r="AF61" s="102">
        <v>0.15384497042330444</v>
      </c>
      <c r="AG61" s="102">
        <v>7.6922485211652222E-2</v>
      </c>
      <c r="AH61" s="103">
        <v>23423076.923076928</v>
      </c>
      <c r="AI61" s="111">
        <v>0.1153846153846154</v>
      </c>
      <c r="AJ61" s="100"/>
      <c r="AK61" s="100"/>
      <c r="AL61" s="100"/>
      <c r="AM61" s="100"/>
      <c r="AN61" s="100"/>
    </row>
    <row r="62" spans="25:40" x14ac:dyDescent="0.2">
      <c r="Y62" s="100"/>
      <c r="Z62" s="100"/>
      <c r="AA62" s="100"/>
      <c r="AB62" s="100"/>
      <c r="AC62" s="110" t="s">
        <v>79</v>
      </c>
      <c r="AD62" s="102">
        <v>0.49999687501953116</v>
      </c>
      <c r="AE62" s="102">
        <v>0.56249648439697253</v>
      </c>
      <c r="AF62" s="102">
        <v>0.12499921875488279</v>
      </c>
      <c r="AG62" s="102">
        <v>0.12499921875488279</v>
      </c>
      <c r="AH62" s="103">
        <v>22203125</v>
      </c>
      <c r="AI62" s="111">
        <v>0.109375</v>
      </c>
      <c r="AJ62" s="100"/>
      <c r="AK62" s="100"/>
      <c r="AL62" s="100"/>
      <c r="AM62" s="100"/>
      <c r="AN62" s="100"/>
    </row>
    <row r="63" spans="25:40" x14ac:dyDescent="0.2">
      <c r="AC63" s="110" t="s">
        <v>74</v>
      </c>
      <c r="AD63" s="102">
        <v>0.44444197532235935</v>
      </c>
      <c r="AE63" s="102">
        <v>0.2777762345764746</v>
      </c>
      <c r="AF63" s="102">
        <v>0.22222098766117968</v>
      </c>
      <c r="AG63" s="102">
        <v>0</v>
      </c>
      <c r="AH63" s="103">
        <v>29886111.111111112</v>
      </c>
      <c r="AI63" s="111">
        <v>0.14722222222222223</v>
      </c>
    </row>
    <row r="64" spans="25:40" x14ac:dyDescent="0.2">
      <c r="AC64" s="110" t="s">
        <v>75</v>
      </c>
      <c r="AD64" s="102">
        <v>0.49999583336805525</v>
      </c>
      <c r="AE64" s="102">
        <v>0.5833284722627311</v>
      </c>
      <c r="AF64" s="102">
        <v>0.41666319447337941</v>
      </c>
      <c r="AG64" s="102">
        <v>8.3332638894675876E-2</v>
      </c>
      <c r="AH64" s="103">
        <v>20300000</v>
      </c>
      <c r="AI64" s="111">
        <v>0.1</v>
      </c>
    </row>
    <row r="65" spans="29:35" x14ac:dyDescent="0.2">
      <c r="AC65" s="110" t="s">
        <v>76</v>
      </c>
      <c r="AD65" s="102">
        <v>0.545449586821938</v>
      </c>
      <c r="AE65" s="102">
        <v>0.45454132235161498</v>
      </c>
      <c r="AF65" s="102">
        <v>0.45454132235161498</v>
      </c>
      <c r="AG65" s="102">
        <v>0.18181652894064601</v>
      </c>
      <c r="AH65" s="103">
        <v>20300000</v>
      </c>
      <c r="AI65" s="111">
        <v>0.1</v>
      </c>
    </row>
    <row r="66" spans="29:35" x14ac:dyDescent="0.2">
      <c r="AC66" s="110" t="s">
        <v>69</v>
      </c>
      <c r="AD66" s="102">
        <v>0.54999725001374988</v>
      </c>
      <c r="AE66" s="102">
        <v>0.34999825000874996</v>
      </c>
      <c r="AF66" s="102">
        <v>0.24999875000624996</v>
      </c>
      <c r="AG66" s="102">
        <v>0</v>
      </c>
      <c r="AH66" s="103">
        <v>24360000</v>
      </c>
      <c r="AI66" s="111">
        <v>0.12</v>
      </c>
    </row>
    <row r="67" spans="29:35" x14ac:dyDescent="0.2">
      <c r="AC67" s="110" t="s">
        <v>70</v>
      </c>
      <c r="AD67" s="102">
        <v>0.3888867284070644</v>
      </c>
      <c r="AE67" s="102">
        <v>0.44444197532235935</v>
      </c>
      <c r="AF67" s="102">
        <v>0.16666574074588475</v>
      </c>
      <c r="AG67" s="102">
        <v>5.5555246915294919E-2</v>
      </c>
      <c r="AH67" s="103">
        <v>27630555.555555556</v>
      </c>
      <c r="AI67" s="111">
        <v>0.1361111111111111</v>
      </c>
    </row>
    <row r="68" spans="29:35" x14ac:dyDescent="0.2">
      <c r="AC68" s="110" t="s">
        <v>67</v>
      </c>
      <c r="AD68" s="102">
        <v>0.55000000000000004</v>
      </c>
      <c r="AE68" s="102">
        <v>0.32</v>
      </c>
      <c r="AF68" s="102">
        <v>0.54</v>
      </c>
      <c r="AG68" s="102">
        <v>0.13</v>
      </c>
      <c r="AH68" s="103">
        <v>31643070.175438598</v>
      </c>
      <c r="AI68" s="111">
        <v>0.15587719298245614</v>
      </c>
    </row>
    <row r="69" spans="29:35" x14ac:dyDescent="0.2">
      <c r="AC69" s="110" t="s">
        <v>51</v>
      </c>
      <c r="AD69" s="102">
        <v>0.36538321006457669</v>
      </c>
      <c r="AE69" s="102">
        <v>0.51922877219703001</v>
      </c>
      <c r="AF69" s="102">
        <v>0.46153668639736001</v>
      </c>
      <c r="AG69" s="102">
        <v>7.6922781066226673E-2</v>
      </c>
      <c r="AH69" s="103">
        <v>36591346.153846197</v>
      </c>
      <c r="AI69" s="111">
        <v>0.18025293671845416</v>
      </c>
    </row>
    <row r="70" spans="29:35" x14ac:dyDescent="0.2">
      <c r="AC70" s="110" t="s">
        <v>60</v>
      </c>
      <c r="AD70" s="102">
        <v>0.11110987655692715</v>
      </c>
      <c r="AE70" s="102">
        <v>0.55554938278463573</v>
      </c>
      <c r="AF70" s="102">
        <v>0.33332962967078145</v>
      </c>
      <c r="AG70" s="102">
        <v>0</v>
      </c>
      <c r="AH70" s="103">
        <v>27472222.222222202</v>
      </c>
      <c r="AI70" s="111">
        <v>0.13533114395183352</v>
      </c>
    </row>
    <row r="71" spans="29:35" x14ac:dyDescent="0.2">
      <c r="AC71" s="110" t="s">
        <v>71</v>
      </c>
      <c r="AD71" s="102">
        <v>0.48760156737853555</v>
      </c>
      <c r="AE71" s="102">
        <v>0.46443627667619231</v>
      </c>
      <c r="AF71" s="102">
        <v>0.27288828705308948</v>
      </c>
      <c r="AG71" s="102">
        <v>6.2786046630697173E-2</v>
      </c>
      <c r="AH71" s="103">
        <v>25528089.442895651</v>
      </c>
      <c r="AI71" s="111">
        <v>0.12575413518667808</v>
      </c>
    </row>
    <row r="72" spans="29:35" x14ac:dyDescent="0.2">
      <c r="AC72" s="110" t="s">
        <v>73</v>
      </c>
      <c r="AD72" s="102">
        <v>0.74999531252929674</v>
      </c>
      <c r="AE72" s="102">
        <v>0.65217107751705428</v>
      </c>
      <c r="AF72" s="102">
        <v>0.54</v>
      </c>
      <c r="AG72" s="102">
        <v>0.18181652894064601</v>
      </c>
      <c r="AH72" s="103">
        <v>36591346.153846197</v>
      </c>
      <c r="AI72" s="111">
        <v>0.18025293671845416</v>
      </c>
    </row>
    <row r="73" spans="29:35" x14ac:dyDescent="0.2">
      <c r="AC73" s="110" t="s">
        <v>72</v>
      </c>
      <c r="AD73" s="102">
        <v>0.11110987655692715</v>
      </c>
      <c r="AE73" s="102">
        <v>0.2777762345764746</v>
      </c>
      <c r="AF73" s="102">
        <v>0</v>
      </c>
      <c r="AG73" s="102">
        <v>0</v>
      </c>
      <c r="AH73" s="103">
        <v>20300000</v>
      </c>
      <c r="AI73" s="111">
        <v>0.1</v>
      </c>
    </row>
  </sheetData>
  <phoneticPr fontId="3" type="noConversion"/>
  <conditionalFormatting sqref="AD16:AD27 AD53:AG53 AD54:AD73 AE8:AH8 AD5:AD8 AD47:AD52">
    <cfRule type="cellIs" dxfId="93" priority="195" stopIfTrue="1" operator="equal">
      <formula>$AD$29</formula>
    </cfRule>
    <cfRule type="cellIs" dxfId="92" priority="196" stopIfTrue="1" operator="equal">
      <formula>$AD$30</formula>
    </cfRule>
  </conditionalFormatting>
  <conditionalFormatting sqref="AG16:AG27 AG54:AG73 AG5:AG7 AG47:AG52">
    <cfRule type="cellIs" dxfId="91" priority="207" stopIfTrue="1" operator="equal">
      <formula>$AG$29</formula>
    </cfRule>
    <cfRule type="cellIs" dxfId="90" priority="208" stopIfTrue="1" operator="equal">
      <formula>$AG$30</formula>
    </cfRule>
  </conditionalFormatting>
  <conditionalFormatting sqref="AE16:AE27 AE54:AE73 AE5:AE7 AE47:AE52">
    <cfRule type="cellIs" dxfId="89" priority="217" stopIfTrue="1" operator="equal">
      <formula>$AE$29</formula>
    </cfRule>
    <cfRule type="cellIs" dxfId="88" priority="218" stopIfTrue="1" operator="equal">
      <formula>$AE$30</formula>
    </cfRule>
  </conditionalFormatting>
  <conditionalFormatting sqref="AF16:AF27 AF54:AF73 AF5:AF7 AF47:AF52">
    <cfRule type="cellIs" dxfId="87" priority="227" stopIfTrue="1" operator="equal">
      <formula>$AF$29</formula>
    </cfRule>
    <cfRule type="cellIs" dxfId="86" priority="228" stopIfTrue="1" operator="equal">
      <formula>$AF$30</formula>
    </cfRule>
  </conditionalFormatting>
  <conditionalFormatting sqref="AH16:AH27 AH5:AH7 AH47:AH73">
    <cfRule type="cellIs" dxfId="85" priority="237" stopIfTrue="1" operator="equal">
      <formula>$AH$30</formula>
    </cfRule>
    <cfRule type="cellIs" dxfId="84" priority="238" stopIfTrue="1" operator="equal">
      <formula>$AH$29</formula>
    </cfRule>
  </conditionalFormatting>
  <conditionalFormatting sqref="AI16:AI27 AI5:AI8 AI47:AI73">
    <cfRule type="cellIs" dxfId="83" priority="247" stopIfTrue="1" operator="equal">
      <formula>$AI$30</formula>
    </cfRule>
    <cfRule type="cellIs" dxfId="82" priority="248" stopIfTrue="1" operator="equal">
      <formula>$AI$29</formula>
    </cfRule>
  </conditionalFormatting>
  <conditionalFormatting sqref="AD14:AD15">
    <cfRule type="cellIs" dxfId="81" priority="157" stopIfTrue="1" operator="equal">
      <formula>$AD$29</formula>
    </cfRule>
    <cfRule type="cellIs" dxfId="80" priority="158" stopIfTrue="1" operator="equal">
      <formula>$AD$30</formula>
    </cfRule>
  </conditionalFormatting>
  <conditionalFormatting sqref="AG14:AG15">
    <cfRule type="cellIs" dxfId="79" priority="155" stopIfTrue="1" operator="equal">
      <formula>$AG$29</formula>
    </cfRule>
    <cfRule type="cellIs" dxfId="78" priority="156" stopIfTrue="1" operator="equal">
      <formula>$AG$30</formula>
    </cfRule>
  </conditionalFormatting>
  <conditionalFormatting sqref="AE14:AE15">
    <cfRule type="cellIs" dxfId="77" priority="153" stopIfTrue="1" operator="equal">
      <formula>$AE$29</formula>
    </cfRule>
    <cfRule type="cellIs" dxfId="76" priority="154" stopIfTrue="1" operator="equal">
      <formula>$AE$30</formula>
    </cfRule>
  </conditionalFormatting>
  <conditionalFormatting sqref="AF14:AF15">
    <cfRule type="cellIs" dxfId="75" priority="151" stopIfTrue="1" operator="equal">
      <formula>$AF$29</formula>
    </cfRule>
    <cfRule type="cellIs" dxfId="74" priority="152" stopIfTrue="1" operator="equal">
      <formula>$AF$30</formula>
    </cfRule>
  </conditionalFormatting>
  <conditionalFormatting sqref="AH14:AH15">
    <cfRule type="cellIs" dxfId="73" priority="149" stopIfTrue="1" operator="equal">
      <formula>$AH$30</formula>
    </cfRule>
    <cfRule type="cellIs" dxfId="72" priority="150" stopIfTrue="1" operator="equal">
      <formula>$AH$29</formula>
    </cfRule>
  </conditionalFormatting>
  <conditionalFormatting sqref="AI14:AI15">
    <cfRule type="cellIs" dxfId="71" priority="147" stopIfTrue="1" operator="equal">
      <formula>$AI$30</formula>
    </cfRule>
    <cfRule type="cellIs" dxfId="70" priority="148" stopIfTrue="1" operator="equal">
      <formula>$AI$29</formula>
    </cfRule>
  </conditionalFormatting>
  <conditionalFormatting sqref="AD11">
    <cfRule type="cellIs" dxfId="69" priority="97" stopIfTrue="1" operator="equal">
      <formula>$AD$29</formula>
    </cfRule>
    <cfRule type="cellIs" dxfId="68" priority="98" stopIfTrue="1" operator="equal">
      <formula>$AD$30</formula>
    </cfRule>
  </conditionalFormatting>
  <conditionalFormatting sqref="AG11">
    <cfRule type="cellIs" dxfId="67" priority="95" stopIfTrue="1" operator="equal">
      <formula>$AG$29</formula>
    </cfRule>
    <cfRule type="cellIs" dxfId="66" priority="96" stopIfTrue="1" operator="equal">
      <formula>$AG$30</formula>
    </cfRule>
  </conditionalFormatting>
  <conditionalFormatting sqref="AE11">
    <cfRule type="cellIs" dxfId="65" priority="93" stopIfTrue="1" operator="equal">
      <formula>$AE$29</formula>
    </cfRule>
    <cfRule type="cellIs" dxfId="64" priority="94" stopIfTrue="1" operator="equal">
      <formula>$AE$30</formula>
    </cfRule>
  </conditionalFormatting>
  <conditionalFormatting sqref="AF11">
    <cfRule type="cellIs" dxfId="63" priority="91" stopIfTrue="1" operator="equal">
      <formula>$AF$29</formula>
    </cfRule>
    <cfRule type="cellIs" dxfId="62" priority="92" stopIfTrue="1" operator="equal">
      <formula>$AF$30</formula>
    </cfRule>
  </conditionalFormatting>
  <conditionalFormatting sqref="AH11">
    <cfRule type="cellIs" dxfId="61" priority="89" stopIfTrue="1" operator="equal">
      <formula>$AH$30</formula>
    </cfRule>
    <cfRule type="cellIs" dxfId="60" priority="90" stopIfTrue="1" operator="equal">
      <formula>$AH$29</formula>
    </cfRule>
  </conditionalFormatting>
  <conditionalFormatting sqref="AI11">
    <cfRule type="cellIs" dxfId="59" priority="87" stopIfTrue="1" operator="equal">
      <formula>$AI$30</formula>
    </cfRule>
    <cfRule type="cellIs" dxfId="58" priority="88" stopIfTrue="1" operator="equal">
      <formula>$AI$29</formula>
    </cfRule>
  </conditionalFormatting>
  <conditionalFormatting sqref="AD13">
    <cfRule type="cellIs" dxfId="57" priority="61" stopIfTrue="1" operator="equal">
      <formula>$AD$29</formula>
    </cfRule>
    <cfRule type="cellIs" dxfId="56" priority="62" stopIfTrue="1" operator="equal">
      <formula>$AD$30</formula>
    </cfRule>
  </conditionalFormatting>
  <conditionalFormatting sqref="AG13">
    <cfRule type="cellIs" dxfId="55" priority="59" stopIfTrue="1" operator="equal">
      <formula>$AG$29</formula>
    </cfRule>
    <cfRule type="cellIs" dxfId="54" priority="60" stopIfTrue="1" operator="equal">
      <formula>$AG$30</formula>
    </cfRule>
  </conditionalFormatting>
  <conditionalFormatting sqref="AE13">
    <cfRule type="cellIs" dxfId="53" priority="57" stopIfTrue="1" operator="equal">
      <formula>$AE$29</formula>
    </cfRule>
    <cfRule type="cellIs" dxfId="52" priority="58" stopIfTrue="1" operator="equal">
      <formula>$AE$30</formula>
    </cfRule>
  </conditionalFormatting>
  <conditionalFormatting sqref="AF13">
    <cfRule type="cellIs" dxfId="51" priority="55" stopIfTrue="1" operator="equal">
      <formula>$AF$29</formula>
    </cfRule>
    <cfRule type="cellIs" dxfId="50" priority="56" stopIfTrue="1" operator="equal">
      <formula>$AF$30</formula>
    </cfRule>
  </conditionalFormatting>
  <conditionalFormatting sqref="AH13">
    <cfRule type="cellIs" dxfId="49" priority="53" stopIfTrue="1" operator="equal">
      <formula>$AH$30</formula>
    </cfRule>
    <cfRule type="cellIs" dxfId="48" priority="54" stopIfTrue="1" operator="equal">
      <formula>$AH$29</formula>
    </cfRule>
  </conditionalFormatting>
  <conditionalFormatting sqref="AI13">
    <cfRule type="cellIs" dxfId="47" priority="51" stopIfTrue="1" operator="equal">
      <formula>$AI$30</formula>
    </cfRule>
    <cfRule type="cellIs" dxfId="46" priority="52" stopIfTrue="1" operator="equal">
      <formula>$AI$29</formula>
    </cfRule>
  </conditionalFormatting>
  <conditionalFormatting sqref="AD12">
    <cfRule type="cellIs" dxfId="45" priority="37" stopIfTrue="1" operator="equal">
      <formula>$AD$29</formula>
    </cfRule>
    <cfRule type="cellIs" dxfId="44" priority="38" stopIfTrue="1" operator="equal">
      <formula>$AD$30</formula>
    </cfRule>
  </conditionalFormatting>
  <conditionalFormatting sqref="AG12">
    <cfRule type="cellIs" dxfId="43" priority="35" stopIfTrue="1" operator="equal">
      <formula>$AG$29</formula>
    </cfRule>
    <cfRule type="cellIs" dxfId="42" priority="36" stopIfTrue="1" operator="equal">
      <formula>$AG$30</formula>
    </cfRule>
  </conditionalFormatting>
  <conditionalFormatting sqref="AE12">
    <cfRule type="cellIs" dxfId="41" priority="33" stopIfTrue="1" operator="equal">
      <formula>$AE$29</formula>
    </cfRule>
    <cfRule type="cellIs" dxfId="40" priority="34" stopIfTrue="1" operator="equal">
      <formula>$AE$30</formula>
    </cfRule>
  </conditionalFormatting>
  <conditionalFormatting sqref="AF12">
    <cfRule type="cellIs" dxfId="39" priority="31" stopIfTrue="1" operator="equal">
      <formula>$AF$29</formula>
    </cfRule>
    <cfRule type="cellIs" dxfId="38" priority="32" stopIfTrue="1" operator="equal">
      <formula>$AF$30</formula>
    </cfRule>
  </conditionalFormatting>
  <conditionalFormatting sqref="AH12">
    <cfRule type="cellIs" dxfId="37" priority="29" stopIfTrue="1" operator="equal">
      <formula>$AH$30</formula>
    </cfRule>
    <cfRule type="cellIs" dxfId="36" priority="30" stopIfTrue="1" operator="equal">
      <formula>$AH$29</formula>
    </cfRule>
  </conditionalFormatting>
  <conditionalFormatting sqref="AI12">
    <cfRule type="cellIs" dxfId="35" priority="27" stopIfTrue="1" operator="equal">
      <formula>$AI$30</formula>
    </cfRule>
    <cfRule type="cellIs" dxfId="34" priority="28" stopIfTrue="1" operator="equal">
      <formula>$AI$29</formula>
    </cfRule>
  </conditionalFormatting>
  <conditionalFormatting sqref="AD44:AD46">
    <cfRule type="cellIs" dxfId="33" priority="15" stopIfTrue="1" operator="equal">
      <formula>$AD$29</formula>
    </cfRule>
    <cfRule type="cellIs" dxfId="32" priority="16" stopIfTrue="1" operator="equal">
      <formula>$AD$30</formula>
    </cfRule>
  </conditionalFormatting>
  <conditionalFormatting sqref="AG44:AG46">
    <cfRule type="cellIs" dxfId="31" priority="17" stopIfTrue="1" operator="equal">
      <formula>$AG$29</formula>
    </cfRule>
    <cfRule type="cellIs" dxfId="30" priority="18" stopIfTrue="1" operator="equal">
      <formula>$AG$30</formula>
    </cfRule>
  </conditionalFormatting>
  <conditionalFormatting sqref="AE44:AE46">
    <cfRule type="cellIs" dxfId="29" priority="19" stopIfTrue="1" operator="equal">
      <formula>$AE$29</formula>
    </cfRule>
    <cfRule type="cellIs" dxfId="28" priority="20" stopIfTrue="1" operator="equal">
      <formula>$AE$30</formula>
    </cfRule>
  </conditionalFormatting>
  <conditionalFormatting sqref="AF44:AF46">
    <cfRule type="cellIs" dxfId="27" priority="21" stopIfTrue="1" operator="equal">
      <formula>$AF$29</formula>
    </cfRule>
    <cfRule type="cellIs" dxfId="26" priority="22" stopIfTrue="1" operator="equal">
      <formula>$AF$30</formula>
    </cfRule>
  </conditionalFormatting>
  <conditionalFormatting sqref="AH44:AH46">
    <cfRule type="cellIs" dxfId="25" priority="23" stopIfTrue="1" operator="equal">
      <formula>$AH$30</formula>
    </cfRule>
    <cfRule type="cellIs" dxfId="24" priority="24" stopIfTrue="1" operator="equal">
      <formula>$AH$29</formula>
    </cfRule>
  </conditionalFormatting>
  <conditionalFormatting sqref="AI44:AI46">
    <cfRule type="cellIs" dxfId="23" priority="25" stopIfTrue="1" operator="equal">
      <formula>$AI$30</formula>
    </cfRule>
    <cfRule type="cellIs" dxfId="22" priority="26" stopIfTrue="1" operator="equal">
      <formula>$AI$29</formula>
    </cfRule>
  </conditionalFormatting>
  <conditionalFormatting sqref="AD9:AD10">
    <cfRule type="cellIs" dxfId="21" priority="11" stopIfTrue="1" operator="equal">
      <formula>$AD$29</formula>
    </cfRule>
    <cfRule type="cellIs" dxfId="20" priority="12" stopIfTrue="1" operator="equal">
      <formula>$AD$30</formula>
    </cfRule>
  </conditionalFormatting>
  <conditionalFormatting sqref="AG9:AG10">
    <cfRule type="cellIs" dxfId="19" priority="9" stopIfTrue="1" operator="equal">
      <formula>$AG$29</formula>
    </cfRule>
    <cfRule type="cellIs" dxfId="18" priority="10" stopIfTrue="1" operator="equal">
      <formula>$AG$30</formula>
    </cfRule>
  </conditionalFormatting>
  <conditionalFormatting sqref="AE9:AE10">
    <cfRule type="cellIs" dxfId="17" priority="7" stopIfTrue="1" operator="equal">
      <formula>$AE$29</formula>
    </cfRule>
    <cfRule type="cellIs" dxfId="16" priority="8" stopIfTrue="1" operator="equal">
      <formula>$AE$30</formula>
    </cfRule>
  </conditionalFormatting>
  <conditionalFormatting sqref="AF9:AF10">
    <cfRule type="cellIs" dxfId="15" priority="5" stopIfTrue="1" operator="equal">
      <formula>$AF$29</formula>
    </cfRule>
    <cfRule type="cellIs" dxfId="14" priority="6" stopIfTrue="1" operator="equal">
      <formula>$AF$30</formula>
    </cfRule>
  </conditionalFormatting>
  <conditionalFormatting sqref="AH9:AH10">
    <cfRule type="cellIs" dxfId="13" priority="3" stopIfTrue="1" operator="equal">
      <formula>$AH$30</formula>
    </cfRule>
    <cfRule type="cellIs" dxfId="12" priority="4" stopIfTrue="1" operator="equal">
      <formula>$AH$29</formula>
    </cfRule>
  </conditionalFormatting>
  <conditionalFormatting sqref="AI9:AI10">
    <cfRule type="cellIs" dxfId="11" priority="1" stopIfTrue="1" operator="equal">
      <formula>$AI$30</formula>
    </cfRule>
    <cfRule type="cellIs" dxfId="10" priority="2" stopIfTrue="1" operator="equal">
      <formula>$AI$29</formula>
    </cfRule>
  </conditionalFormatting>
  <printOptions horizontalCentered="1" verticalCentered="1"/>
  <pageMargins left="0.5" right="0.5" top="0.5" bottom="0.5" header="0" footer="0"/>
  <pageSetup scale="190" orientation="landscape" horizontalDpi="300" vertic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2"/>
  <sheetViews>
    <sheetView topLeftCell="A19" workbookViewId="0">
      <selection activeCell="S35" sqref="S35"/>
    </sheetView>
  </sheetViews>
  <sheetFormatPr defaultRowHeight="12.75" x14ac:dyDescent="0.2"/>
  <sheetData>
    <row r="1" spans="2:20" x14ac:dyDescent="0.2">
      <c r="B1">
        <v>4.9000000000000004</v>
      </c>
      <c r="C1">
        <v>9</v>
      </c>
      <c r="D1">
        <v>13.9</v>
      </c>
      <c r="E1">
        <v>1</v>
      </c>
      <c r="I1" t="str">
        <f>'Past Results'!AC5</f>
        <v>Execs</v>
      </c>
      <c r="J1" s="45">
        <f>I78</f>
        <v>38.470588235294116</v>
      </c>
      <c r="K1" t="str">
        <f>'Past Results'!AC6</f>
        <v>F11 - MBA01</v>
      </c>
      <c r="L1" s="45">
        <f>K78</f>
        <v>39.385416666666664</v>
      </c>
      <c r="M1" t="str">
        <f>'Past Results'!AC7</f>
        <v>F11 - MBA02</v>
      </c>
      <c r="N1" s="45">
        <f>M78</f>
        <v>42.875</v>
      </c>
    </row>
    <row r="2" spans="2:20" x14ac:dyDescent="0.2">
      <c r="B2">
        <v>4.95</v>
      </c>
      <c r="C2">
        <v>10.15</v>
      </c>
      <c r="D2">
        <v>15.1</v>
      </c>
      <c r="E2">
        <v>1</v>
      </c>
      <c r="I2" t="s">
        <v>98</v>
      </c>
      <c r="J2" t="s">
        <v>97</v>
      </c>
      <c r="K2" t="s">
        <v>98</v>
      </c>
      <c r="L2" t="s">
        <v>97</v>
      </c>
      <c r="M2" t="s">
        <v>98</v>
      </c>
      <c r="N2" t="s">
        <v>97</v>
      </c>
      <c r="P2" t="s">
        <v>99</v>
      </c>
    </row>
    <row r="3" spans="2:20" x14ac:dyDescent="0.2">
      <c r="B3">
        <v>8.6999999999999993</v>
      </c>
      <c r="C3">
        <v>6.4</v>
      </c>
      <c r="D3">
        <v>15.1</v>
      </c>
      <c r="E3">
        <v>1</v>
      </c>
      <c r="H3">
        <v>1</v>
      </c>
      <c r="I3" s="45">
        <f>Execs!Z5</f>
        <v>5</v>
      </c>
      <c r="J3" s="46">
        <f>Execs!Y5</f>
        <v>0.185</v>
      </c>
      <c r="K3" s="45">
        <f>'MBA-1'!Z5</f>
        <v>50</v>
      </c>
      <c r="L3" s="46">
        <f>'MBA-1'!Y5</f>
        <v>5.5E-2</v>
      </c>
      <c r="M3" s="45">
        <f>'MBA-2'!Z5</f>
        <v>49.75</v>
      </c>
      <c r="N3" s="46">
        <f>'MBA-2'!Y5</f>
        <v>0.185</v>
      </c>
      <c r="P3" s="19">
        <f>I3</f>
        <v>5</v>
      </c>
      <c r="Q3" s="46">
        <f>J3</f>
        <v>0.185</v>
      </c>
      <c r="R3" s="46"/>
      <c r="S3">
        <v>20</v>
      </c>
      <c r="T3">
        <v>0.315</v>
      </c>
    </row>
    <row r="4" spans="2:20" x14ac:dyDescent="0.2">
      <c r="B4">
        <v>6.5</v>
      </c>
      <c r="C4">
        <v>7.5</v>
      </c>
      <c r="D4">
        <v>14</v>
      </c>
      <c r="E4">
        <v>1</v>
      </c>
      <c r="H4">
        <f>H3+1</f>
        <v>2</v>
      </c>
      <c r="I4" s="45">
        <f>Execs!Z6</f>
        <v>30</v>
      </c>
      <c r="J4" s="46">
        <f>Execs!Y6</f>
        <v>0.24</v>
      </c>
      <c r="K4" s="45">
        <f>'MBA-1'!Z6</f>
        <v>45</v>
      </c>
      <c r="L4" s="46">
        <f>'MBA-1'!Y6</f>
        <v>0.03</v>
      </c>
      <c r="M4" s="45">
        <f>'MBA-2'!Z6</f>
        <v>27</v>
      </c>
      <c r="N4" s="46">
        <f>'MBA-2'!Y6</f>
        <v>0.17</v>
      </c>
      <c r="P4" s="19">
        <f t="shared" ref="P4:P67" si="0">I4</f>
        <v>30</v>
      </c>
      <c r="Q4" s="46">
        <f t="shared" ref="Q4:Q67" si="1">J4</f>
        <v>0.24</v>
      </c>
      <c r="S4">
        <v>40</v>
      </c>
      <c r="T4">
        <v>0.14499999999999999</v>
      </c>
    </row>
    <row r="5" spans="2:20" x14ac:dyDescent="0.2">
      <c r="B5">
        <v>7.8</v>
      </c>
      <c r="C5">
        <v>7.3</v>
      </c>
      <c r="D5">
        <v>15.1</v>
      </c>
      <c r="E5">
        <v>1</v>
      </c>
      <c r="H5">
        <f t="shared" ref="H5:H68" si="2">H4+1</f>
        <v>3</v>
      </c>
      <c r="I5" s="45">
        <f>Execs!Z7</f>
        <v>50</v>
      </c>
      <c r="J5" s="46">
        <f>Execs!Y7</f>
        <v>0.17</v>
      </c>
      <c r="K5" s="45">
        <f>'MBA-1'!Z7</f>
        <v>80</v>
      </c>
      <c r="L5" s="46">
        <f>'MBA-1'!Y7</f>
        <v>0.24</v>
      </c>
      <c r="M5" s="45">
        <f>'MBA-2'!Z7</f>
        <v>22</v>
      </c>
      <c r="N5" s="46">
        <f>'MBA-2'!Y7</f>
        <v>5.5E-2</v>
      </c>
      <c r="P5" s="19">
        <f t="shared" si="0"/>
        <v>50</v>
      </c>
      <c r="Q5" s="46">
        <f t="shared" si="1"/>
        <v>0.17</v>
      </c>
      <c r="S5">
        <v>65.5</v>
      </c>
      <c r="T5">
        <v>0.24</v>
      </c>
    </row>
    <row r="6" spans="2:20" x14ac:dyDescent="0.2">
      <c r="B6">
        <v>9.85</v>
      </c>
      <c r="C6">
        <v>4.8499999999999996</v>
      </c>
      <c r="D6">
        <v>14.7</v>
      </c>
      <c r="E6">
        <v>1</v>
      </c>
      <c r="H6">
        <f t="shared" si="2"/>
        <v>4</v>
      </c>
      <c r="I6" s="45">
        <f>Execs!Z8</f>
        <v>25</v>
      </c>
      <c r="J6" s="46">
        <f>Execs!Y8</f>
        <v>5.5E-2</v>
      </c>
      <c r="K6" s="45">
        <f>'MBA-1'!Z8</f>
        <v>45</v>
      </c>
      <c r="L6" s="46">
        <f>'MBA-1'!Y8</f>
        <v>0.215</v>
      </c>
      <c r="M6" s="45">
        <f>'MBA-2'!Z8</f>
        <v>28</v>
      </c>
      <c r="N6" s="46">
        <f>'MBA-2'!Y8</f>
        <v>5.5E-2</v>
      </c>
      <c r="P6" s="19">
        <f t="shared" si="0"/>
        <v>25</v>
      </c>
      <c r="Q6" s="46">
        <f t="shared" si="1"/>
        <v>5.5E-2</v>
      </c>
      <c r="S6">
        <v>53</v>
      </c>
      <c r="T6">
        <v>0.23499999999999999</v>
      </c>
    </row>
    <row r="7" spans="2:20" x14ac:dyDescent="0.2">
      <c r="B7">
        <v>7.3</v>
      </c>
      <c r="C7">
        <v>7.8</v>
      </c>
      <c r="D7">
        <v>15.1</v>
      </c>
      <c r="E7">
        <v>1</v>
      </c>
      <c r="H7">
        <f t="shared" si="2"/>
        <v>5</v>
      </c>
      <c r="I7" s="45">
        <f>Execs!Z9</f>
        <v>62.5</v>
      </c>
      <c r="J7" s="46">
        <f>Execs!Y9</f>
        <v>0.35499999999999998</v>
      </c>
      <c r="K7" s="45">
        <f>'MBA-1'!Z9</f>
        <v>11</v>
      </c>
      <c r="L7" s="46">
        <f>'MBA-1'!Y9</f>
        <v>0.32500000000000001</v>
      </c>
      <c r="M7" s="45">
        <f>'MBA-2'!Z9</f>
        <v>80</v>
      </c>
      <c r="N7" s="46">
        <f>'MBA-2'!Y9</f>
        <v>7.4999999999999997E-2</v>
      </c>
      <c r="P7" s="19">
        <f t="shared" si="0"/>
        <v>62.5</v>
      </c>
      <c r="Q7" s="46">
        <f t="shared" si="1"/>
        <v>0.35499999999999998</v>
      </c>
      <c r="S7">
        <v>20</v>
      </c>
      <c r="T7">
        <v>0.26</v>
      </c>
    </row>
    <row r="8" spans="2:20" x14ac:dyDescent="0.2">
      <c r="B8">
        <v>4.9000000000000004</v>
      </c>
      <c r="C8">
        <v>9.8000000000000007</v>
      </c>
      <c r="D8">
        <v>14.7</v>
      </c>
      <c r="E8">
        <v>1</v>
      </c>
      <c r="H8">
        <f t="shared" si="2"/>
        <v>6</v>
      </c>
      <c r="I8" s="45">
        <f>Execs!Z10</f>
        <v>35</v>
      </c>
      <c r="J8" s="46">
        <f>Execs!Y10</f>
        <v>0.24</v>
      </c>
      <c r="K8" s="45">
        <f>'MBA-1'!Z10</f>
        <v>15</v>
      </c>
      <c r="L8" s="46">
        <f>'MBA-1'!Y10</f>
        <v>0.185</v>
      </c>
      <c r="M8" s="45">
        <f>'MBA-2'!Z10</f>
        <v>65</v>
      </c>
      <c r="N8" s="46">
        <f>'MBA-2'!Y10</f>
        <v>5.5E-2</v>
      </c>
      <c r="P8" s="19">
        <f t="shared" si="0"/>
        <v>35</v>
      </c>
      <c r="Q8" s="46">
        <f t="shared" si="1"/>
        <v>0.24</v>
      </c>
      <c r="S8">
        <v>85</v>
      </c>
      <c r="T8">
        <v>0.24</v>
      </c>
    </row>
    <row r="9" spans="2:20" x14ac:dyDescent="0.2">
      <c r="B9">
        <v>5</v>
      </c>
      <c r="C9">
        <v>9</v>
      </c>
      <c r="D9">
        <v>14</v>
      </c>
      <c r="E9">
        <v>1</v>
      </c>
      <c r="H9">
        <f t="shared" si="2"/>
        <v>7</v>
      </c>
      <c r="I9" s="45">
        <f>Execs!Z11</f>
        <v>34</v>
      </c>
      <c r="J9" s="46">
        <f>Execs!Y11</f>
        <v>0</v>
      </c>
      <c r="K9" s="45">
        <f>'MBA-1'!Z11</f>
        <v>40</v>
      </c>
      <c r="L9" s="46">
        <f>'MBA-1'!Y11</f>
        <v>0.17</v>
      </c>
      <c r="M9" s="45">
        <f>'MBA-2'!Z11</f>
        <v>35</v>
      </c>
      <c r="N9" s="46">
        <f>'MBA-2'!Y11</f>
        <v>0.24</v>
      </c>
      <c r="P9" s="19">
        <f t="shared" si="0"/>
        <v>34</v>
      </c>
      <c r="Q9" s="46">
        <f t="shared" si="1"/>
        <v>0</v>
      </c>
      <c r="S9">
        <v>74</v>
      </c>
      <c r="T9">
        <v>0.28000000000000003</v>
      </c>
    </row>
    <row r="10" spans="2:20" x14ac:dyDescent="0.2">
      <c r="B10">
        <v>5.5</v>
      </c>
      <c r="C10">
        <v>9.6</v>
      </c>
      <c r="D10">
        <v>15.1</v>
      </c>
      <c r="E10">
        <v>1</v>
      </c>
      <c r="H10">
        <f t="shared" si="2"/>
        <v>8</v>
      </c>
      <c r="I10" s="45">
        <f>Execs!Z12</f>
        <v>26</v>
      </c>
      <c r="J10" s="46">
        <f>Execs!Y12</f>
        <v>0.23499999999999999</v>
      </c>
      <c r="K10" s="45">
        <f>'MBA-1'!Z12</f>
        <v>112.5</v>
      </c>
      <c r="L10" s="46">
        <f>'MBA-1'!Y12</f>
        <v>0.185</v>
      </c>
      <c r="M10" s="45">
        <f>'MBA-2'!Z12</f>
        <v>26</v>
      </c>
      <c r="N10" s="46">
        <f>'MBA-2'!Y12</f>
        <v>0.23499999999999999</v>
      </c>
      <c r="P10" s="19">
        <f t="shared" si="0"/>
        <v>26</v>
      </c>
      <c r="Q10" s="46">
        <f t="shared" si="1"/>
        <v>0.23499999999999999</v>
      </c>
      <c r="S10">
        <v>80</v>
      </c>
      <c r="T10">
        <v>0.45</v>
      </c>
    </row>
    <row r="11" spans="2:20" x14ac:dyDescent="0.2">
      <c r="B11">
        <v>10.75</v>
      </c>
      <c r="C11">
        <v>4.3499999999999996</v>
      </c>
      <c r="D11">
        <v>15.1</v>
      </c>
      <c r="E11">
        <v>1</v>
      </c>
      <c r="H11">
        <f t="shared" si="2"/>
        <v>9</v>
      </c>
      <c r="I11" s="45">
        <f>Execs!Z13</f>
        <v>30</v>
      </c>
      <c r="J11" s="46">
        <f>Execs!Y13</f>
        <v>0.3</v>
      </c>
      <c r="K11" s="45">
        <f>'MBA-1'!Z13</f>
        <v>40</v>
      </c>
      <c r="L11" s="46">
        <f>'MBA-1'!Y13</f>
        <v>0.17</v>
      </c>
      <c r="M11" s="45">
        <f>'MBA-2'!Z13</f>
        <v>30</v>
      </c>
      <c r="N11" s="46">
        <f>'MBA-2'!Y13</f>
        <v>0.23499999999999999</v>
      </c>
      <c r="P11" s="19">
        <f t="shared" si="0"/>
        <v>30</v>
      </c>
      <c r="Q11" s="46">
        <f t="shared" si="1"/>
        <v>0.3</v>
      </c>
      <c r="S11">
        <v>73.5</v>
      </c>
      <c r="T11">
        <v>0.24</v>
      </c>
    </row>
    <row r="12" spans="2:20" x14ac:dyDescent="0.2">
      <c r="B12">
        <v>8.5</v>
      </c>
      <c r="C12">
        <v>6.6</v>
      </c>
      <c r="D12">
        <v>15.1</v>
      </c>
      <c r="E12">
        <v>1</v>
      </c>
      <c r="H12">
        <f t="shared" si="2"/>
        <v>10</v>
      </c>
      <c r="I12" s="45">
        <f>Execs!Z14</f>
        <v>25</v>
      </c>
      <c r="J12" s="46">
        <f>Execs!Y14</f>
        <v>0.24</v>
      </c>
      <c r="K12" s="45">
        <f>'MBA-1'!Z14</f>
        <v>20</v>
      </c>
      <c r="L12" s="46">
        <f>'MBA-1'!Y14</f>
        <v>0.12</v>
      </c>
      <c r="M12" s="45">
        <f>'MBA-2'!Z14</f>
        <v>20</v>
      </c>
      <c r="N12" s="46">
        <f>'MBA-2'!Y14</f>
        <v>0.03</v>
      </c>
      <c r="P12" s="19">
        <f t="shared" si="0"/>
        <v>25</v>
      </c>
      <c r="Q12" s="46">
        <f t="shared" si="1"/>
        <v>0.24</v>
      </c>
      <c r="S12">
        <v>40</v>
      </c>
      <c r="T12">
        <v>0.23499999999999999</v>
      </c>
    </row>
    <row r="13" spans="2:20" x14ac:dyDescent="0.2">
      <c r="B13">
        <v>6.75</v>
      </c>
      <c r="C13">
        <v>7.25</v>
      </c>
      <c r="D13">
        <v>14</v>
      </c>
      <c r="E13">
        <v>1</v>
      </c>
      <c r="H13">
        <f t="shared" si="2"/>
        <v>11</v>
      </c>
      <c r="I13" s="45">
        <f>Execs!Z15</f>
        <v>35</v>
      </c>
      <c r="J13" s="46">
        <f>Execs!Y15</f>
        <v>0.24</v>
      </c>
      <c r="K13" s="45">
        <f>'MBA-1'!Z15</f>
        <v>25</v>
      </c>
      <c r="L13" s="46">
        <f>'MBA-1'!Y15</f>
        <v>0.24</v>
      </c>
      <c r="M13" s="45">
        <f>'MBA-2'!Z15</f>
        <v>43</v>
      </c>
      <c r="N13" s="46">
        <f>'MBA-2'!Y15</f>
        <v>0.315</v>
      </c>
      <c r="P13" s="19">
        <f t="shared" si="0"/>
        <v>35</v>
      </c>
      <c r="Q13" s="46">
        <f t="shared" si="1"/>
        <v>0.24</v>
      </c>
      <c r="S13">
        <v>85</v>
      </c>
      <c r="T13">
        <v>0.45</v>
      </c>
    </row>
    <row r="14" spans="2:20" x14ac:dyDescent="0.2">
      <c r="B14">
        <v>5.6</v>
      </c>
      <c r="C14">
        <v>9.5</v>
      </c>
      <c r="D14">
        <v>15.1</v>
      </c>
      <c r="E14">
        <v>1</v>
      </c>
      <c r="H14">
        <f t="shared" si="2"/>
        <v>12</v>
      </c>
      <c r="I14" s="45">
        <f>Execs!Z16</f>
        <v>72</v>
      </c>
      <c r="J14" s="46">
        <f>Execs!Y16</f>
        <v>0.21</v>
      </c>
      <c r="K14" s="45">
        <f>'MBA-1'!Z16</f>
        <v>69</v>
      </c>
      <c r="L14" s="46">
        <f>'MBA-1'!Y16</f>
        <v>0.315</v>
      </c>
      <c r="M14" s="45">
        <f>'MBA-2'!Z16</f>
        <v>20</v>
      </c>
      <c r="N14" s="46">
        <f>'MBA-2'!Y16</f>
        <v>0.12</v>
      </c>
      <c r="P14" s="19">
        <f t="shared" si="0"/>
        <v>72</v>
      </c>
      <c r="Q14" s="46">
        <f t="shared" si="1"/>
        <v>0.21</v>
      </c>
      <c r="S14">
        <v>50</v>
      </c>
      <c r="T14">
        <v>0.185</v>
      </c>
    </row>
    <row r="15" spans="2:20" x14ac:dyDescent="0.2">
      <c r="B15">
        <v>12</v>
      </c>
      <c r="C15">
        <v>3.1</v>
      </c>
      <c r="D15">
        <v>15.1</v>
      </c>
      <c r="E15">
        <v>1</v>
      </c>
      <c r="H15">
        <f t="shared" si="2"/>
        <v>13</v>
      </c>
      <c r="I15" s="45">
        <f>Execs!Z17</f>
        <v>60</v>
      </c>
      <c r="J15" s="46">
        <f>Execs!Y17</f>
        <v>0.12</v>
      </c>
      <c r="K15" s="45">
        <f>'MBA-1'!Z17</f>
        <v>50</v>
      </c>
      <c r="L15" s="46">
        <f>'MBA-1'!Y17</f>
        <v>0.315</v>
      </c>
      <c r="M15" s="45">
        <f>'MBA-2'!Z17</f>
        <v>40</v>
      </c>
      <c r="N15" s="46">
        <f>'MBA-2'!Y17</f>
        <v>0.24</v>
      </c>
      <c r="P15" s="19">
        <f t="shared" si="0"/>
        <v>60</v>
      </c>
      <c r="Q15" s="46">
        <f t="shared" si="1"/>
        <v>0.12</v>
      </c>
      <c r="S15">
        <v>60</v>
      </c>
      <c r="T15">
        <v>0.17</v>
      </c>
    </row>
    <row r="16" spans="2:20" x14ac:dyDescent="0.2">
      <c r="B16">
        <v>4.95</v>
      </c>
      <c r="C16">
        <v>10.15</v>
      </c>
      <c r="D16">
        <v>15.1</v>
      </c>
      <c r="E16">
        <v>1</v>
      </c>
      <c r="H16">
        <f t="shared" si="2"/>
        <v>14</v>
      </c>
      <c r="I16" s="45">
        <f>Execs!Z18</f>
        <v>48</v>
      </c>
      <c r="J16" s="46">
        <f>Execs!Y18</f>
        <v>0.23499999999999999</v>
      </c>
      <c r="K16" s="45">
        <f>'MBA-1'!Z18</f>
        <v>40</v>
      </c>
      <c r="L16" s="46">
        <f>'MBA-1'!Y18</f>
        <v>0.32500000000000001</v>
      </c>
      <c r="M16" s="45">
        <f>'MBA-2'!Z18</f>
        <v>30</v>
      </c>
      <c r="N16" s="46">
        <f>'MBA-2'!Y18</f>
        <v>7.4999999999999997E-2</v>
      </c>
      <c r="P16" s="19">
        <f t="shared" si="0"/>
        <v>48</v>
      </c>
      <c r="Q16" s="46">
        <f t="shared" si="1"/>
        <v>0.23499999999999999</v>
      </c>
      <c r="S16">
        <v>45</v>
      </c>
      <c r="T16">
        <v>0.215</v>
      </c>
    </row>
    <row r="17" spans="2:20" x14ac:dyDescent="0.2">
      <c r="B17">
        <v>6.75</v>
      </c>
      <c r="C17">
        <v>8.35</v>
      </c>
      <c r="D17">
        <v>15.1</v>
      </c>
      <c r="E17">
        <v>1</v>
      </c>
      <c r="H17">
        <f t="shared" si="2"/>
        <v>15</v>
      </c>
      <c r="I17" s="45">
        <f>Execs!Z19</f>
        <v>26.5</v>
      </c>
      <c r="J17" s="46">
        <f>Execs!Y19</f>
        <v>5.5E-2</v>
      </c>
      <c r="K17" s="45">
        <f>'MBA-1'!Z19</f>
        <v>32</v>
      </c>
      <c r="L17" s="46">
        <f>'MBA-1'!Y19</f>
        <v>5.5E-2</v>
      </c>
      <c r="M17" s="45">
        <f>'MBA-2'!Z19</f>
        <v>86.5</v>
      </c>
      <c r="N17" s="46">
        <f>'MBA-2'!Y19</f>
        <v>0.45</v>
      </c>
      <c r="P17" s="19">
        <f t="shared" si="0"/>
        <v>26.5</v>
      </c>
      <c r="Q17" s="46">
        <f t="shared" si="1"/>
        <v>5.5E-2</v>
      </c>
      <c r="S17">
        <v>55</v>
      </c>
      <c r="T17">
        <v>0.12</v>
      </c>
    </row>
    <row r="18" spans="2:20" x14ac:dyDescent="0.2">
      <c r="B18">
        <v>5.65</v>
      </c>
      <c r="C18">
        <v>8.25</v>
      </c>
      <c r="D18">
        <v>13.9</v>
      </c>
      <c r="E18">
        <v>1</v>
      </c>
      <c r="H18">
        <f t="shared" si="2"/>
        <v>16</v>
      </c>
      <c r="I18" s="45">
        <f>Execs!Z20</f>
        <v>70</v>
      </c>
      <c r="J18" s="46">
        <f>Execs!Y20</f>
        <v>0.115</v>
      </c>
      <c r="K18" s="45">
        <f>'MBA-1'!Z20</f>
        <v>25</v>
      </c>
      <c r="L18" s="46">
        <f>'MBA-1'!Y20</f>
        <v>0.315</v>
      </c>
      <c r="M18" s="45">
        <f>'MBA-2'!Z20</f>
        <v>75</v>
      </c>
      <c r="N18" s="46">
        <f>'MBA-2'!Y20</f>
        <v>5.5E-2</v>
      </c>
      <c r="P18" s="19">
        <f t="shared" si="0"/>
        <v>70</v>
      </c>
      <c r="Q18" s="46">
        <f t="shared" si="1"/>
        <v>0.115</v>
      </c>
      <c r="S18">
        <v>75</v>
      </c>
      <c r="T18">
        <v>0.30499999999999999</v>
      </c>
    </row>
    <row r="19" spans="2:20" x14ac:dyDescent="0.2">
      <c r="B19">
        <v>6</v>
      </c>
      <c r="C19">
        <v>9.1</v>
      </c>
      <c r="D19">
        <v>15.1</v>
      </c>
      <c r="E19">
        <v>2</v>
      </c>
      <c r="F19">
        <v>2</v>
      </c>
      <c r="H19">
        <f t="shared" si="2"/>
        <v>17</v>
      </c>
      <c r="I19" s="45">
        <f>Execs!Z21</f>
        <v>20</v>
      </c>
      <c r="J19" s="46">
        <f>Execs!Y21</f>
        <v>0.23499999999999999</v>
      </c>
      <c r="K19" s="45">
        <f>'MBA-1'!Z21</f>
        <v>40</v>
      </c>
      <c r="L19" s="46">
        <f>'MBA-1'!Y21</f>
        <v>0.17</v>
      </c>
      <c r="M19" s="45">
        <f>'MBA-2'!Z21</f>
        <v>25</v>
      </c>
      <c r="N19" s="46">
        <f>'MBA-2'!Y21</f>
        <v>0.35499999999999998</v>
      </c>
      <c r="P19" s="19">
        <f t="shared" si="0"/>
        <v>20</v>
      </c>
      <c r="Q19" s="46">
        <f t="shared" si="1"/>
        <v>0.23499999999999999</v>
      </c>
      <c r="S19">
        <v>65</v>
      </c>
      <c r="T19">
        <v>0.24</v>
      </c>
    </row>
    <row r="20" spans="2:20" x14ac:dyDescent="0.2">
      <c r="B20">
        <v>7</v>
      </c>
      <c r="C20">
        <v>8.1</v>
      </c>
      <c r="D20">
        <v>15.1</v>
      </c>
      <c r="E20">
        <v>2</v>
      </c>
      <c r="H20">
        <f t="shared" si="2"/>
        <v>18</v>
      </c>
      <c r="I20" s="45">
        <f>Execs!Z22</f>
        <v>38.470588235294116</v>
      </c>
      <c r="J20" s="46">
        <f>Execs!Y22</f>
        <v>0.19</v>
      </c>
      <c r="K20" s="45">
        <f>'MBA-1'!Z22</f>
        <v>38.75</v>
      </c>
      <c r="L20" s="46">
        <f>'MBA-1'!Y22</f>
        <v>0.215</v>
      </c>
      <c r="M20" s="45">
        <f>'MBA-2'!Z22</f>
        <v>27.5</v>
      </c>
      <c r="N20" s="46">
        <f>'MBA-2'!Y22</f>
        <v>0.24</v>
      </c>
      <c r="P20" s="19">
        <f t="shared" si="0"/>
        <v>38.470588235294116</v>
      </c>
      <c r="Q20" s="46">
        <f t="shared" si="1"/>
        <v>0.19</v>
      </c>
      <c r="S20">
        <v>51</v>
      </c>
      <c r="T20">
        <v>0.30499999999999999</v>
      </c>
    </row>
    <row r="21" spans="2:20" x14ac:dyDescent="0.2">
      <c r="B21">
        <v>6.1</v>
      </c>
      <c r="C21">
        <v>6.4</v>
      </c>
      <c r="D21">
        <v>12.5</v>
      </c>
      <c r="E21">
        <v>2</v>
      </c>
      <c r="H21">
        <f t="shared" si="2"/>
        <v>19</v>
      </c>
      <c r="I21" s="45">
        <f>Execs!Z23</f>
        <v>38.470588235294116</v>
      </c>
      <c r="J21" s="46">
        <f>Execs!Y23</f>
        <v>0.19</v>
      </c>
      <c r="K21" s="45">
        <f>'MBA-1'!Z23</f>
        <v>42</v>
      </c>
      <c r="L21" s="46">
        <f>'MBA-1'!Y23</f>
        <v>0.18</v>
      </c>
      <c r="M21" s="45">
        <f>'MBA-2'!Z23</f>
        <v>40</v>
      </c>
      <c r="N21" s="46">
        <f>'MBA-2'!Y23</f>
        <v>0.115</v>
      </c>
      <c r="P21" s="19">
        <f t="shared" si="0"/>
        <v>38.470588235294116</v>
      </c>
      <c r="Q21" s="46">
        <f t="shared" si="1"/>
        <v>0.19</v>
      </c>
      <c r="S21">
        <v>88</v>
      </c>
      <c r="T21">
        <v>0.185</v>
      </c>
    </row>
    <row r="22" spans="2:20" x14ac:dyDescent="0.2">
      <c r="B22">
        <v>9.25</v>
      </c>
      <c r="C22">
        <v>5.45</v>
      </c>
      <c r="D22">
        <v>14.7</v>
      </c>
      <c r="E22">
        <v>2</v>
      </c>
      <c r="H22">
        <f t="shared" si="2"/>
        <v>20</v>
      </c>
      <c r="I22" s="45">
        <f>Execs!Z24</f>
        <v>38.470588235294116</v>
      </c>
      <c r="J22" s="46">
        <f>Execs!Y24</f>
        <v>0.19</v>
      </c>
      <c r="K22" s="45">
        <f>'MBA-1'!Z24</f>
        <v>35</v>
      </c>
      <c r="L22" s="46">
        <f>'MBA-1'!Y24</f>
        <v>0.35499999999999998</v>
      </c>
      <c r="M22" s="45">
        <f>'MBA-2'!Z24</f>
        <v>87.75</v>
      </c>
      <c r="N22" s="46">
        <f>'MBA-2'!Y24</f>
        <v>0.185</v>
      </c>
      <c r="P22" s="19">
        <f t="shared" si="0"/>
        <v>38.470588235294116</v>
      </c>
      <c r="Q22" s="46">
        <f t="shared" si="1"/>
        <v>0.19</v>
      </c>
      <c r="S22">
        <v>40</v>
      </c>
      <c r="T22">
        <v>0.23499999999999999</v>
      </c>
    </row>
    <row r="23" spans="2:20" x14ac:dyDescent="0.2">
      <c r="B23">
        <v>13.25</v>
      </c>
      <c r="C23">
        <v>1.85</v>
      </c>
      <c r="D23">
        <v>15.1</v>
      </c>
      <c r="E23">
        <v>2</v>
      </c>
      <c r="H23">
        <f t="shared" si="2"/>
        <v>21</v>
      </c>
      <c r="I23" s="45">
        <f>Execs!Z25</f>
        <v>38.470588235294116</v>
      </c>
      <c r="J23" s="46">
        <f>Execs!Y25</f>
        <v>0.19</v>
      </c>
      <c r="K23" s="45">
        <f>'MBA-1'!Z25</f>
        <v>40</v>
      </c>
      <c r="L23" s="46">
        <f>'MBA-1'!Y25</f>
        <v>5.5E-2</v>
      </c>
      <c r="M23" s="45">
        <f>'MBA-2'!Z25</f>
        <v>42.875</v>
      </c>
      <c r="N23" s="46">
        <f>'MBA-2'!Y25</f>
        <v>0.17425000000000002</v>
      </c>
      <c r="P23" s="19">
        <f t="shared" si="0"/>
        <v>38.470588235294116</v>
      </c>
      <c r="Q23" s="46">
        <f t="shared" si="1"/>
        <v>0.19</v>
      </c>
      <c r="S23">
        <v>30.25</v>
      </c>
      <c r="T23">
        <v>0.23499999999999999</v>
      </c>
    </row>
    <row r="24" spans="2:20" x14ac:dyDescent="0.2">
      <c r="B24">
        <v>7.5</v>
      </c>
      <c r="C24">
        <v>7.2</v>
      </c>
      <c r="D24">
        <v>14.7</v>
      </c>
      <c r="E24">
        <v>2</v>
      </c>
      <c r="H24">
        <f t="shared" si="2"/>
        <v>22</v>
      </c>
      <c r="I24" s="45">
        <f>Execs!Z26</f>
        <v>38.470588235294116</v>
      </c>
      <c r="J24" s="46">
        <f>Execs!Y26</f>
        <v>0.19</v>
      </c>
      <c r="K24" s="45">
        <f>'MBA-1'!Z26</f>
        <v>25</v>
      </c>
      <c r="L24" s="46">
        <f>'MBA-1'!Y26</f>
        <v>5.5E-2</v>
      </c>
      <c r="M24" s="45">
        <f>'MBA-2'!Z26</f>
        <v>42.875</v>
      </c>
      <c r="N24" s="46">
        <f>'MBA-2'!Y26</f>
        <v>0.17425000000000002</v>
      </c>
      <c r="P24" s="19">
        <f t="shared" si="0"/>
        <v>38.470588235294116</v>
      </c>
      <c r="Q24" s="46">
        <f t="shared" si="1"/>
        <v>0.19</v>
      </c>
      <c r="S24">
        <v>39.5</v>
      </c>
      <c r="T24">
        <v>0.17</v>
      </c>
    </row>
    <row r="25" spans="2:20" x14ac:dyDescent="0.2">
      <c r="B25">
        <v>6.6</v>
      </c>
      <c r="C25">
        <v>8.5</v>
      </c>
      <c r="D25">
        <v>15.1</v>
      </c>
      <c r="E25">
        <v>2</v>
      </c>
      <c r="H25">
        <f t="shared" si="2"/>
        <v>23</v>
      </c>
      <c r="I25" s="45">
        <f>Execs!Z27</f>
        <v>38.470588235294116</v>
      </c>
      <c r="J25" s="46">
        <f>Execs!Y27</f>
        <v>0.19</v>
      </c>
      <c r="K25" s="45">
        <f>'MBA-1'!Z27</f>
        <v>25</v>
      </c>
      <c r="L25" s="46">
        <f>'MBA-1'!Y27</f>
        <v>0.16</v>
      </c>
      <c r="M25" s="45">
        <f>'MBA-2'!Z27</f>
        <v>42.875</v>
      </c>
      <c r="N25" s="46">
        <f>'MBA-2'!Y27</f>
        <v>0.17425000000000002</v>
      </c>
      <c r="P25" s="19">
        <f t="shared" si="0"/>
        <v>38.470588235294116</v>
      </c>
      <c r="Q25" s="46">
        <f t="shared" si="1"/>
        <v>0.19</v>
      </c>
      <c r="S25">
        <v>72</v>
      </c>
      <c r="T25">
        <v>5.5E-2</v>
      </c>
    </row>
    <row r="26" spans="2:20" x14ac:dyDescent="0.2">
      <c r="B26">
        <v>3.3</v>
      </c>
      <c r="C26">
        <v>10.6</v>
      </c>
      <c r="D26">
        <v>13.9</v>
      </c>
      <c r="E26">
        <v>2</v>
      </c>
      <c r="H26">
        <f t="shared" si="2"/>
        <v>24</v>
      </c>
      <c r="I26" s="45">
        <f>Execs!Z28</f>
        <v>38.470588235294116</v>
      </c>
      <c r="J26" s="46">
        <f>Execs!Y28</f>
        <v>0.19</v>
      </c>
      <c r="K26" s="45">
        <f>'MBA-1'!Z28</f>
        <v>0</v>
      </c>
      <c r="L26" s="46">
        <f>'MBA-1'!Y28</f>
        <v>1</v>
      </c>
      <c r="M26" s="45">
        <f>'MBA-2'!Z28</f>
        <v>42.875</v>
      </c>
      <c r="N26" s="46">
        <f>'MBA-2'!Y28</f>
        <v>0.17425000000000002</v>
      </c>
      <c r="P26" s="19">
        <f t="shared" si="0"/>
        <v>38.470588235294116</v>
      </c>
      <c r="Q26" s="46">
        <f t="shared" si="1"/>
        <v>0.19</v>
      </c>
      <c r="S26">
        <v>30</v>
      </c>
      <c r="T26">
        <v>0.315</v>
      </c>
    </row>
    <row r="27" spans="2:20" x14ac:dyDescent="0.2">
      <c r="B27">
        <v>7</v>
      </c>
      <c r="C27">
        <v>7</v>
      </c>
      <c r="D27">
        <v>14</v>
      </c>
      <c r="E27">
        <v>2</v>
      </c>
      <c r="H27">
        <f t="shared" si="2"/>
        <v>25</v>
      </c>
      <c r="I27" s="45">
        <f>Execs!Z29</f>
        <v>38.470588235294116</v>
      </c>
      <c r="J27" s="46">
        <f>Execs!Y29</f>
        <v>0.19</v>
      </c>
      <c r="K27" s="45">
        <f>'MBA-1'!Z29</f>
        <v>39.385416666666664</v>
      </c>
      <c r="L27" s="46">
        <f>'MBA-1'!Y29</f>
        <v>0.22708333333333333</v>
      </c>
      <c r="M27" s="45">
        <f>'MBA-2'!Z29</f>
        <v>42.875</v>
      </c>
      <c r="N27" s="46">
        <f>'MBA-2'!Y29</f>
        <v>0.17425000000000002</v>
      </c>
      <c r="P27" s="19">
        <f t="shared" si="0"/>
        <v>38.470588235294116</v>
      </c>
      <c r="Q27" s="46">
        <f t="shared" si="1"/>
        <v>0.19</v>
      </c>
      <c r="S27">
        <v>95</v>
      </c>
      <c r="T27">
        <v>0.48</v>
      </c>
    </row>
    <row r="28" spans="2:20" x14ac:dyDescent="0.2">
      <c r="B28">
        <v>6.85</v>
      </c>
      <c r="C28">
        <v>7.85</v>
      </c>
      <c r="D28">
        <v>14.7</v>
      </c>
      <c r="E28">
        <v>2</v>
      </c>
      <c r="H28">
        <f t="shared" si="2"/>
        <v>26</v>
      </c>
      <c r="I28" s="45">
        <f>Execs!Z30</f>
        <v>38.470588235294116</v>
      </c>
      <c r="J28" s="46">
        <f>Execs!Y30</f>
        <v>0.19</v>
      </c>
      <c r="K28" s="45">
        <f>'MBA-1'!Z30</f>
        <v>39.385416666666664</v>
      </c>
      <c r="L28" s="46">
        <f>'MBA-1'!Y30</f>
        <v>0.22708333333333333</v>
      </c>
      <c r="M28" s="45">
        <f>'MBA-2'!Z30</f>
        <v>42.875</v>
      </c>
      <c r="N28" s="46">
        <f>'MBA-2'!Y30</f>
        <v>0.17425000000000002</v>
      </c>
      <c r="P28" s="19">
        <f t="shared" si="0"/>
        <v>38.470588235294116</v>
      </c>
      <c r="Q28" s="46">
        <f t="shared" si="1"/>
        <v>0.19</v>
      </c>
      <c r="S28">
        <v>50</v>
      </c>
      <c r="T28">
        <v>5.5E-2</v>
      </c>
    </row>
    <row r="29" spans="2:20" x14ac:dyDescent="0.2">
      <c r="B29">
        <v>8</v>
      </c>
      <c r="C29">
        <v>7.1</v>
      </c>
      <c r="D29">
        <v>15.1</v>
      </c>
      <c r="E29">
        <v>2</v>
      </c>
      <c r="H29">
        <f t="shared" si="2"/>
        <v>27</v>
      </c>
      <c r="I29" s="45">
        <f>Execs!Z31</f>
        <v>38.470588235294116</v>
      </c>
      <c r="J29" s="46">
        <f>Execs!Y31</f>
        <v>0.19</v>
      </c>
      <c r="K29" s="45">
        <f>'MBA-1'!Z31</f>
        <v>39.385416666666664</v>
      </c>
      <c r="L29" s="46">
        <f>'MBA-1'!Y31</f>
        <v>0.22708333333333333</v>
      </c>
      <c r="M29" s="45">
        <f>'MBA-2'!Z31</f>
        <v>42.875</v>
      </c>
      <c r="N29" s="46">
        <f>'MBA-2'!Y31</f>
        <v>0.17425000000000002</v>
      </c>
      <c r="P29" s="19">
        <f t="shared" si="0"/>
        <v>38.470588235294116</v>
      </c>
      <c r="Q29" s="46">
        <f t="shared" si="1"/>
        <v>0.19</v>
      </c>
      <c r="S29">
        <v>0</v>
      </c>
      <c r="T29">
        <v>1</v>
      </c>
    </row>
    <row r="30" spans="2:20" x14ac:dyDescent="0.2">
      <c r="B30">
        <v>5.7</v>
      </c>
      <c r="C30">
        <v>8.1999999999999993</v>
      </c>
      <c r="D30">
        <v>13.9</v>
      </c>
      <c r="E30">
        <v>2</v>
      </c>
      <c r="H30">
        <f t="shared" si="2"/>
        <v>28</v>
      </c>
      <c r="I30" s="45">
        <f>Execs!Z32</f>
        <v>38.470588235294116</v>
      </c>
      <c r="J30" s="46">
        <f>Execs!Y32</f>
        <v>0.19</v>
      </c>
      <c r="K30" s="45">
        <f>'MBA-1'!Z32</f>
        <v>39.385416666666664</v>
      </c>
      <c r="L30" s="46">
        <f>'MBA-1'!Y32</f>
        <v>0.22708333333333333</v>
      </c>
      <c r="M30" s="45">
        <f>'MBA-2'!Z32</f>
        <v>42.875</v>
      </c>
      <c r="N30" s="46">
        <f>'MBA-2'!Y32</f>
        <v>0.17425000000000002</v>
      </c>
      <c r="P30" s="19">
        <f t="shared" si="0"/>
        <v>38.470588235294116</v>
      </c>
      <c r="Q30" s="46">
        <f t="shared" si="1"/>
        <v>0.19</v>
      </c>
      <c r="S30">
        <v>80</v>
      </c>
      <c r="T30">
        <v>0.38500000000000001</v>
      </c>
    </row>
    <row r="31" spans="2:20" x14ac:dyDescent="0.2">
      <c r="B31">
        <v>6.8250000000000002</v>
      </c>
      <c r="C31">
        <v>8.2750000000000004</v>
      </c>
      <c r="D31">
        <v>15.1</v>
      </c>
      <c r="E31">
        <v>2</v>
      </c>
      <c r="H31">
        <f t="shared" si="2"/>
        <v>29</v>
      </c>
      <c r="I31" s="45">
        <f>Execs!Z33</f>
        <v>38.470588235294116</v>
      </c>
      <c r="J31" s="46">
        <f>Execs!Y33</f>
        <v>0.19</v>
      </c>
      <c r="K31" s="45">
        <f>'MBA-1'!Z33</f>
        <v>39.385416666666664</v>
      </c>
      <c r="L31" s="46">
        <f>'MBA-1'!Y33</f>
        <v>0.22708333333333333</v>
      </c>
      <c r="M31" s="45">
        <f>'MBA-2'!Z33</f>
        <v>42.875</v>
      </c>
      <c r="N31" s="46">
        <f>'MBA-2'!Y33</f>
        <v>0.17425000000000002</v>
      </c>
      <c r="P31" s="19">
        <f t="shared" si="0"/>
        <v>38.470588235294116</v>
      </c>
      <c r="Q31" s="46">
        <f t="shared" si="1"/>
        <v>0.19</v>
      </c>
      <c r="S31">
        <v>104</v>
      </c>
      <c r="T31">
        <v>0.17</v>
      </c>
    </row>
    <row r="32" spans="2:20" x14ac:dyDescent="0.2">
      <c r="B32">
        <v>7.1</v>
      </c>
      <c r="C32">
        <v>6.9</v>
      </c>
      <c r="D32">
        <v>14</v>
      </c>
      <c r="E32">
        <v>2</v>
      </c>
      <c r="H32">
        <f t="shared" si="2"/>
        <v>30</v>
      </c>
      <c r="I32" s="45">
        <f>Execs!Z34</f>
        <v>38.470588235294116</v>
      </c>
      <c r="J32" s="46">
        <f>Execs!Y34</f>
        <v>0.19</v>
      </c>
      <c r="K32" s="45">
        <f>'MBA-1'!Z34</f>
        <v>39.385416666666664</v>
      </c>
      <c r="L32" s="46">
        <f>'MBA-1'!Y34</f>
        <v>0.22708333333333333</v>
      </c>
      <c r="M32" s="45">
        <f>'MBA-2'!Z34</f>
        <v>42.875</v>
      </c>
      <c r="N32" s="46">
        <f>'MBA-2'!Y34</f>
        <v>0.17425000000000002</v>
      </c>
      <c r="P32" s="19">
        <f t="shared" si="0"/>
        <v>38.470588235294116</v>
      </c>
      <c r="Q32" s="46">
        <f t="shared" si="1"/>
        <v>0.19</v>
      </c>
      <c r="S32">
        <v>70</v>
      </c>
      <c r="T32">
        <v>0.26</v>
      </c>
    </row>
    <row r="33" spans="1:20" x14ac:dyDescent="0.2">
      <c r="B33">
        <v>5</v>
      </c>
      <c r="C33">
        <v>10.1</v>
      </c>
      <c r="D33">
        <v>15.1</v>
      </c>
      <c r="E33">
        <v>2</v>
      </c>
      <c r="H33">
        <f t="shared" si="2"/>
        <v>31</v>
      </c>
      <c r="I33" s="45">
        <f>Execs!Z35</f>
        <v>38.470588235294116</v>
      </c>
      <c r="J33" s="46">
        <f>Execs!Y35</f>
        <v>0.19</v>
      </c>
      <c r="K33" s="45">
        <f>'MBA-1'!Z35</f>
        <v>39.385416666666664</v>
      </c>
      <c r="L33" s="46">
        <f>'MBA-1'!Y35</f>
        <v>0.22708333333333333</v>
      </c>
      <c r="M33" s="45">
        <f>'MBA-2'!Z35</f>
        <v>42.875</v>
      </c>
      <c r="N33" s="46">
        <f>'MBA-2'!Y35</f>
        <v>0.17425000000000002</v>
      </c>
      <c r="P33" s="19">
        <f t="shared" si="0"/>
        <v>38.470588235294116</v>
      </c>
      <c r="Q33" s="46">
        <f t="shared" si="1"/>
        <v>0.19</v>
      </c>
      <c r="S33">
        <v>60</v>
      </c>
      <c r="T33">
        <v>5.5E-2</v>
      </c>
    </row>
    <row r="34" spans="1:20" x14ac:dyDescent="0.2">
      <c r="B34">
        <v>5.5</v>
      </c>
      <c r="C34">
        <v>9.6</v>
      </c>
      <c r="D34">
        <v>15.1</v>
      </c>
      <c r="E34">
        <v>2</v>
      </c>
      <c r="H34">
        <f t="shared" si="2"/>
        <v>32</v>
      </c>
      <c r="I34" s="45">
        <f>Execs!Z36</f>
        <v>38.470588235294116</v>
      </c>
      <c r="J34" s="46">
        <f>Execs!Y36</f>
        <v>0.19</v>
      </c>
      <c r="K34" s="45">
        <f>'MBA-1'!Z36</f>
        <v>39.385416666666664</v>
      </c>
      <c r="L34" s="46">
        <f>'MBA-1'!Y36</f>
        <v>0.22708333333333333</v>
      </c>
      <c r="M34" s="45">
        <f>'MBA-2'!Z36</f>
        <v>42.875</v>
      </c>
      <c r="N34" s="46">
        <f>'MBA-2'!Y36</f>
        <v>0.17425000000000002</v>
      </c>
      <c r="P34" s="19">
        <f t="shared" si="0"/>
        <v>38.470588235294116</v>
      </c>
      <c r="Q34" s="46">
        <f t="shared" si="1"/>
        <v>0.19</v>
      </c>
      <c r="S34">
        <v>42</v>
      </c>
      <c r="T34">
        <v>6.5000000000000002E-2</v>
      </c>
    </row>
    <row r="35" spans="1:20" x14ac:dyDescent="0.2">
      <c r="B35">
        <v>6.05</v>
      </c>
      <c r="C35">
        <v>7.85</v>
      </c>
      <c r="D35">
        <v>13.9</v>
      </c>
      <c r="E35">
        <v>2</v>
      </c>
      <c r="H35">
        <f t="shared" si="2"/>
        <v>33</v>
      </c>
      <c r="I35" s="45">
        <f>Execs!Z37</f>
        <v>38.470588235294116</v>
      </c>
      <c r="J35" s="46">
        <f>Execs!Y37</f>
        <v>0.19</v>
      </c>
      <c r="K35" s="45">
        <f>'MBA-1'!Z37</f>
        <v>39.385416666666664</v>
      </c>
      <c r="L35" s="46">
        <f>'MBA-1'!Y37</f>
        <v>0.22708333333333333</v>
      </c>
      <c r="M35" s="45">
        <f>'MBA-2'!Z37</f>
        <v>42.875</v>
      </c>
      <c r="N35" s="46">
        <f>'MBA-2'!Y37</f>
        <v>0.17425000000000002</v>
      </c>
      <c r="P35" s="19">
        <f t="shared" si="0"/>
        <v>38.470588235294116</v>
      </c>
      <c r="Q35" s="46">
        <f t="shared" si="1"/>
        <v>0.19</v>
      </c>
      <c r="S35">
        <v>40</v>
      </c>
      <c r="T35">
        <v>0</v>
      </c>
    </row>
    <row r="36" spans="1:20" x14ac:dyDescent="0.2">
      <c r="A36" t="s">
        <v>1</v>
      </c>
      <c r="B36" s="4">
        <f>MAX(B1:B35)</f>
        <v>13.25</v>
      </c>
      <c r="C36" s="4">
        <f>MAX(C1:C35)</f>
        <v>10.6</v>
      </c>
      <c r="D36" s="4">
        <f>MAX(D1:D35)</f>
        <v>15.1</v>
      </c>
      <c r="H36">
        <f t="shared" si="2"/>
        <v>34</v>
      </c>
      <c r="I36" s="45">
        <f>Execs!Z38</f>
        <v>38.470588235294116</v>
      </c>
      <c r="J36" s="46">
        <f>Execs!Y38</f>
        <v>0.19</v>
      </c>
      <c r="K36" s="45">
        <f>'MBA-1'!Z38</f>
        <v>39.385416666666664</v>
      </c>
      <c r="L36" s="46">
        <f>'MBA-1'!Y38</f>
        <v>0.22708333333333333</v>
      </c>
      <c r="M36" s="45">
        <f>'MBA-2'!Z38</f>
        <v>42.875</v>
      </c>
      <c r="N36" s="46">
        <f>'MBA-2'!Y38</f>
        <v>0.17425000000000002</v>
      </c>
      <c r="P36" s="19">
        <f t="shared" si="0"/>
        <v>38.470588235294116</v>
      </c>
      <c r="Q36" s="46">
        <f t="shared" si="1"/>
        <v>0.19</v>
      </c>
      <c r="S36">
        <v>100</v>
      </c>
      <c r="T36">
        <v>0.24</v>
      </c>
    </row>
    <row r="37" spans="1:20" x14ac:dyDescent="0.2">
      <c r="A37" t="s">
        <v>2</v>
      </c>
      <c r="B37" s="4">
        <f>MIN(B1:B35)</f>
        <v>3.3</v>
      </c>
      <c r="C37" s="4">
        <f>MIN(C1:C35)</f>
        <v>1.85</v>
      </c>
      <c r="D37" s="4">
        <f>MIN(D1:D35)</f>
        <v>12.5</v>
      </c>
      <c r="H37">
        <f t="shared" si="2"/>
        <v>35</v>
      </c>
      <c r="I37" s="45">
        <f>Execs!Z39</f>
        <v>38.470588235294116</v>
      </c>
      <c r="J37" s="46">
        <f>Execs!Y39</f>
        <v>0.19</v>
      </c>
      <c r="K37" s="45">
        <f>'MBA-1'!Z39</f>
        <v>39.385416666666664</v>
      </c>
      <c r="L37" s="46">
        <f>'MBA-1'!Y39</f>
        <v>0.22708333333333333</v>
      </c>
      <c r="M37" s="45">
        <f>'MBA-2'!Z39</f>
        <v>42.875</v>
      </c>
      <c r="N37" s="46">
        <f>'MBA-2'!Y39</f>
        <v>0.17425000000000002</v>
      </c>
      <c r="P37" s="19">
        <f t="shared" si="0"/>
        <v>38.470588235294116</v>
      </c>
      <c r="Q37" s="46">
        <f t="shared" si="1"/>
        <v>0.19</v>
      </c>
      <c r="S37">
        <v>90</v>
      </c>
      <c r="T37">
        <v>0.35499999999999998</v>
      </c>
    </row>
    <row r="38" spans="1:20" x14ac:dyDescent="0.2">
      <c r="A38" t="s">
        <v>3</v>
      </c>
      <c r="B38" s="4">
        <f>AVERAGE(B1:B35)</f>
        <v>6.9535714285714283</v>
      </c>
      <c r="C38" s="4">
        <f>AVERAGE(C1:C35)</f>
        <v>7.6864285714285705</v>
      </c>
      <c r="D38" s="4">
        <f>AVERAGE(D1:D35)</f>
        <v>14.640000000000002</v>
      </c>
      <c r="H38">
        <f t="shared" si="2"/>
        <v>36</v>
      </c>
      <c r="I38" s="45">
        <f>Execs!Z40</f>
        <v>38.470588235294116</v>
      </c>
      <c r="J38" s="46">
        <f>Execs!Y40</f>
        <v>0.19</v>
      </c>
      <c r="K38" s="45">
        <f>'MBA-1'!Z40</f>
        <v>39.385416666666664</v>
      </c>
      <c r="L38" s="46">
        <f>'MBA-1'!Y40</f>
        <v>0.22708333333333333</v>
      </c>
      <c r="M38" s="45">
        <f>'MBA-2'!Z40</f>
        <v>42.875</v>
      </c>
      <c r="N38" s="46">
        <f>'MBA-2'!Y40</f>
        <v>0.17425000000000002</v>
      </c>
      <c r="P38" s="19">
        <f t="shared" si="0"/>
        <v>38.470588235294116</v>
      </c>
      <c r="Q38" s="46">
        <f t="shared" si="1"/>
        <v>0.19</v>
      </c>
      <c r="S38">
        <v>69.2</v>
      </c>
      <c r="T38">
        <v>0.505</v>
      </c>
    </row>
    <row r="39" spans="1:20" x14ac:dyDescent="0.2">
      <c r="A39" t="s">
        <v>4</v>
      </c>
      <c r="B39" s="3">
        <f>STDEV(B1:B35)</f>
        <v>2.1042860922372695</v>
      </c>
      <c r="C39" s="3">
        <f>STDEV(C1:C35)</f>
        <v>1.9930886359929809</v>
      </c>
      <c r="D39" s="3">
        <f>STDEV(D1:D35)</f>
        <v>0.62788159243415209</v>
      </c>
      <c r="H39">
        <f t="shared" si="2"/>
        <v>37</v>
      </c>
      <c r="I39" s="45">
        <f>Execs!Z41</f>
        <v>38.470588235294116</v>
      </c>
      <c r="J39" s="46">
        <f>Execs!Y41</f>
        <v>0.19</v>
      </c>
      <c r="K39" s="45">
        <f>'MBA-1'!Z41</f>
        <v>39.385416666666664</v>
      </c>
      <c r="L39" s="46">
        <f>'MBA-1'!Y41</f>
        <v>0.22708333333333333</v>
      </c>
      <c r="M39" s="45">
        <f>'MBA-2'!Z41</f>
        <v>42.875</v>
      </c>
      <c r="N39" s="46">
        <f>'MBA-2'!Y41</f>
        <v>0.17425000000000002</v>
      </c>
      <c r="P39" s="19">
        <f t="shared" si="0"/>
        <v>38.470588235294116</v>
      </c>
      <c r="Q39" s="46">
        <f t="shared" si="1"/>
        <v>0.19</v>
      </c>
      <c r="S39">
        <v>28</v>
      </c>
      <c r="T39">
        <v>5.5E-2</v>
      </c>
    </row>
    <row r="40" spans="1:20" x14ac:dyDescent="0.2">
      <c r="A40" t="s">
        <v>5</v>
      </c>
      <c r="B40" s="4">
        <f>MAX(B18:B35)</f>
        <v>13.25</v>
      </c>
      <c r="C40" s="4">
        <f>MAX(C18:C35)</f>
        <v>10.6</v>
      </c>
      <c r="D40" s="4">
        <f>MAX(D18:D35)</f>
        <v>15.1</v>
      </c>
      <c r="H40">
        <f t="shared" si="2"/>
        <v>38</v>
      </c>
      <c r="I40" s="45">
        <f>Execs!Z42</f>
        <v>38.470588235294116</v>
      </c>
      <c r="J40" s="46">
        <f>Execs!Y42</f>
        <v>0.19</v>
      </c>
      <c r="K40" s="45">
        <f>'MBA-1'!Z42</f>
        <v>39.385416666666664</v>
      </c>
      <c r="L40" s="46">
        <f>'MBA-1'!Y42</f>
        <v>0.22708333333333333</v>
      </c>
      <c r="M40" s="45">
        <f>'MBA-2'!Z42</f>
        <v>42.875</v>
      </c>
      <c r="N40" s="46">
        <f>'MBA-2'!Y42</f>
        <v>0.17425000000000002</v>
      </c>
      <c r="P40" s="19">
        <f t="shared" si="0"/>
        <v>38.470588235294116</v>
      </c>
      <c r="Q40" s="46">
        <f t="shared" si="1"/>
        <v>0.19</v>
      </c>
      <c r="S40">
        <v>81.5</v>
      </c>
      <c r="T40">
        <v>0.3</v>
      </c>
    </row>
    <row r="41" spans="1:20" x14ac:dyDescent="0.2">
      <c r="A41" t="s">
        <v>6</v>
      </c>
      <c r="B41" s="4">
        <f>MIN(B18:B35)</f>
        <v>3.3</v>
      </c>
      <c r="C41" s="4">
        <f>MIN(C18:C35)</f>
        <v>1.85</v>
      </c>
      <c r="D41" s="4">
        <f>MIN(D18:D35)</f>
        <v>12.5</v>
      </c>
      <c r="H41">
        <f t="shared" si="2"/>
        <v>39</v>
      </c>
      <c r="I41" s="45">
        <f>Execs!Z43</f>
        <v>38.470588235294116</v>
      </c>
      <c r="J41" s="46">
        <f>Execs!Y43</f>
        <v>0.19</v>
      </c>
      <c r="K41" s="45">
        <f>'MBA-1'!Z43</f>
        <v>39.385416666666664</v>
      </c>
      <c r="L41" s="46">
        <f>'MBA-1'!Y43</f>
        <v>0.22708333333333333</v>
      </c>
      <c r="M41" s="45">
        <f>'MBA-2'!Z43</f>
        <v>42.875</v>
      </c>
      <c r="N41" s="46">
        <f>'MBA-2'!Y43</f>
        <v>0.17425000000000002</v>
      </c>
      <c r="P41" s="19">
        <f t="shared" si="0"/>
        <v>38.470588235294116</v>
      </c>
      <c r="Q41" s="46">
        <f t="shared" si="1"/>
        <v>0.19</v>
      </c>
      <c r="S41">
        <v>41.5</v>
      </c>
      <c r="T41">
        <v>0.03</v>
      </c>
    </row>
    <row r="42" spans="1:20" x14ac:dyDescent="0.2">
      <c r="A42" t="s">
        <v>7</v>
      </c>
      <c r="B42" s="4">
        <f>AVERAGE(B18:B35)</f>
        <v>6.8152777777777773</v>
      </c>
      <c r="C42" s="4">
        <f>AVERAGE(C18:C35)</f>
        <v>7.6847222222222218</v>
      </c>
      <c r="D42" s="4">
        <f>AVERAGE(D18:D35)</f>
        <v>14.499999999999996</v>
      </c>
      <c r="H42">
        <f t="shared" si="2"/>
        <v>40</v>
      </c>
      <c r="I42" s="45">
        <f>Execs!Z44</f>
        <v>38.470588235294116</v>
      </c>
      <c r="J42" s="46">
        <f>Execs!Y44</f>
        <v>0.19</v>
      </c>
      <c r="K42" s="45">
        <f>'MBA-1'!Z44</f>
        <v>39.385416666666664</v>
      </c>
      <c r="L42" s="46">
        <f>'MBA-1'!Y44</f>
        <v>0.22708333333333333</v>
      </c>
      <c r="M42" s="45">
        <f>'MBA-2'!Z44</f>
        <v>42.875</v>
      </c>
      <c r="N42" s="46">
        <f>'MBA-2'!Y44</f>
        <v>0.17425000000000002</v>
      </c>
      <c r="P42" s="19">
        <f t="shared" si="0"/>
        <v>38.470588235294116</v>
      </c>
      <c r="Q42" s="46">
        <f t="shared" si="1"/>
        <v>0.19</v>
      </c>
      <c r="S42">
        <v>15</v>
      </c>
      <c r="T42">
        <v>5.5E-2</v>
      </c>
    </row>
    <row r="43" spans="1:20" x14ac:dyDescent="0.2">
      <c r="A43" t="s">
        <v>8</v>
      </c>
      <c r="B43" s="3">
        <f>STDEV(B18:B35)</f>
        <v>2.045783664186807</v>
      </c>
      <c r="C43" s="3">
        <f>STDEV(C18:C35)</f>
        <v>1.9429953166833942</v>
      </c>
      <c r="D43" s="3">
        <f>STDEV(D18:D35)</f>
        <v>0.72517746306761077</v>
      </c>
      <c r="H43">
        <f t="shared" si="2"/>
        <v>41</v>
      </c>
      <c r="I43" s="45">
        <f>Execs!Z45</f>
        <v>38.470588235294116</v>
      </c>
      <c r="J43" s="46">
        <f>Execs!Y45</f>
        <v>0.19</v>
      </c>
      <c r="K43" s="45">
        <f>'MBA-1'!Z45</f>
        <v>39.385416666666664</v>
      </c>
      <c r="L43" s="46">
        <f>'MBA-1'!Y45</f>
        <v>0.22708333333333333</v>
      </c>
      <c r="M43" s="45">
        <f>'MBA-2'!Z45</f>
        <v>42.875</v>
      </c>
      <c r="N43" s="46">
        <f>'MBA-2'!Y45</f>
        <v>0.17425000000000002</v>
      </c>
      <c r="P43" s="19">
        <f t="shared" si="0"/>
        <v>38.470588235294116</v>
      </c>
      <c r="Q43" s="46">
        <f t="shared" si="1"/>
        <v>0.19</v>
      </c>
      <c r="S43">
        <v>25</v>
      </c>
      <c r="T43">
        <v>0.185</v>
      </c>
    </row>
    <row r="44" spans="1:20" x14ac:dyDescent="0.2">
      <c r="A44" t="s">
        <v>9</v>
      </c>
      <c r="B44" s="4">
        <f>MAX(B1:B17)</f>
        <v>12</v>
      </c>
      <c r="C44" s="4">
        <f>MAX(C1:C17)</f>
        <v>10.15</v>
      </c>
      <c r="D44" s="4">
        <f>MAX(D1:D17)</f>
        <v>15.1</v>
      </c>
      <c r="H44">
        <f t="shared" si="2"/>
        <v>42</v>
      </c>
      <c r="I44" s="45">
        <f>Execs!Z46</f>
        <v>38.470588235294116</v>
      </c>
      <c r="J44" s="46">
        <f>Execs!Y46</f>
        <v>0.19</v>
      </c>
      <c r="K44" s="45">
        <f>'MBA-1'!Z46</f>
        <v>39.385416666666664</v>
      </c>
      <c r="L44" s="46">
        <f>'MBA-1'!Y46</f>
        <v>0.22708333333333333</v>
      </c>
      <c r="M44" s="45">
        <f>'MBA-2'!Z46</f>
        <v>42.875</v>
      </c>
      <c r="N44" s="46">
        <f>'MBA-2'!Y46</f>
        <v>0.17425000000000002</v>
      </c>
      <c r="P44" s="19">
        <f t="shared" si="0"/>
        <v>38.470588235294116</v>
      </c>
      <c r="Q44" s="46">
        <f t="shared" si="1"/>
        <v>0.19</v>
      </c>
      <c r="S44">
        <v>35</v>
      </c>
      <c r="T44">
        <v>0.14499999999999999</v>
      </c>
    </row>
    <row r="45" spans="1:20" x14ac:dyDescent="0.2">
      <c r="A45" t="s">
        <v>10</v>
      </c>
      <c r="B45" s="4">
        <f>MIN(B1:B17)</f>
        <v>4.9000000000000004</v>
      </c>
      <c r="C45" s="4">
        <f>MIN(C1:C17)</f>
        <v>3.1</v>
      </c>
      <c r="D45" s="4">
        <f>MIN(D1:D17)</f>
        <v>13.9</v>
      </c>
      <c r="H45">
        <f t="shared" si="2"/>
        <v>43</v>
      </c>
      <c r="I45" s="45">
        <f>Execs!Z47</f>
        <v>38.470588235294116</v>
      </c>
      <c r="J45" s="46">
        <f>Execs!Y47</f>
        <v>0.19</v>
      </c>
      <c r="K45" s="45">
        <f>'MBA-1'!Z47</f>
        <v>39.385416666666664</v>
      </c>
      <c r="L45" s="46">
        <f>'MBA-1'!Y47</f>
        <v>0.22708333333333333</v>
      </c>
      <c r="M45" s="45">
        <f>'MBA-2'!Z47</f>
        <v>42.875</v>
      </c>
      <c r="N45" s="46">
        <f>'MBA-2'!Y47</f>
        <v>0.17425000000000002</v>
      </c>
      <c r="P45" s="19">
        <f t="shared" si="0"/>
        <v>38.470588235294116</v>
      </c>
      <c r="Q45" s="46">
        <f t="shared" si="1"/>
        <v>0.19</v>
      </c>
      <c r="S45">
        <v>40</v>
      </c>
      <c r="T45">
        <v>0</v>
      </c>
    </row>
    <row r="46" spans="1:20" x14ac:dyDescent="0.2">
      <c r="A46" t="s">
        <v>11</v>
      </c>
      <c r="B46" s="4">
        <f>AVERAGE(B1:B17)</f>
        <v>7.1000000000000005</v>
      </c>
      <c r="C46" s="4">
        <f>AVERAGE(C1:C17)</f>
        <v>7.6882352941176464</v>
      </c>
      <c r="D46" s="4">
        <f>AVERAGE(D1:D17)</f>
        <v>14.788235294117644</v>
      </c>
      <c r="H46">
        <f t="shared" si="2"/>
        <v>44</v>
      </c>
      <c r="I46" s="45">
        <f>Execs!Z48</f>
        <v>38.470588235294116</v>
      </c>
      <c r="J46" s="46">
        <f>Execs!Y48</f>
        <v>0.19</v>
      </c>
      <c r="K46" s="45">
        <f>'MBA-1'!Z48</f>
        <v>39.385416666666664</v>
      </c>
      <c r="L46" s="46">
        <f>'MBA-1'!Y48</f>
        <v>0.22708333333333333</v>
      </c>
      <c r="M46" s="45">
        <f>'MBA-2'!Z48</f>
        <v>42.875</v>
      </c>
      <c r="N46" s="46">
        <f>'MBA-2'!Y48</f>
        <v>0.17425000000000002</v>
      </c>
      <c r="P46" s="19">
        <f t="shared" si="0"/>
        <v>38.470588235294116</v>
      </c>
      <c r="Q46" s="46">
        <f t="shared" si="1"/>
        <v>0.19</v>
      </c>
      <c r="S46">
        <v>37</v>
      </c>
      <c r="T46">
        <v>0.185</v>
      </c>
    </row>
    <row r="47" spans="1:20" x14ac:dyDescent="0.2">
      <c r="A47" t="s">
        <v>12</v>
      </c>
      <c r="B47" s="3">
        <f>STDEV(B1:B17)</f>
        <v>2.2177550586121999</v>
      </c>
      <c r="C47" s="3">
        <f>STDEV(C1:C17)</f>
        <v>2.1047958193555187</v>
      </c>
      <c r="D47" s="3">
        <f>STDEV(D1:D17)</f>
        <v>0.48332488160291359</v>
      </c>
      <c r="H47">
        <f t="shared" si="2"/>
        <v>45</v>
      </c>
      <c r="I47" s="45">
        <f>Execs!Z49</f>
        <v>38.470588235294116</v>
      </c>
      <c r="J47" s="46">
        <f>Execs!Y49</f>
        <v>0.19</v>
      </c>
      <c r="K47" s="45">
        <f>'MBA-1'!Z49</f>
        <v>39.385416666666664</v>
      </c>
      <c r="L47" s="46">
        <f>'MBA-1'!Y49</f>
        <v>0.22708333333333333</v>
      </c>
      <c r="M47" s="45">
        <f>'MBA-2'!Z49</f>
        <v>42.875</v>
      </c>
      <c r="N47" s="46">
        <f>'MBA-2'!Y49</f>
        <v>0.17425000000000002</v>
      </c>
      <c r="P47" s="19">
        <f t="shared" si="0"/>
        <v>38.470588235294116</v>
      </c>
      <c r="Q47" s="46">
        <f t="shared" si="1"/>
        <v>0.19</v>
      </c>
      <c r="S47">
        <v>42.5</v>
      </c>
      <c r="T47">
        <v>0.185</v>
      </c>
    </row>
    <row r="48" spans="1:20" x14ac:dyDescent="0.2">
      <c r="A48" t="s">
        <v>13</v>
      </c>
      <c r="B48" s="5">
        <f>B36-2*B39</f>
        <v>9.041427815525461</v>
      </c>
      <c r="C48" s="5">
        <f>C36-2*C39</f>
        <v>6.6138227280140374</v>
      </c>
      <c r="D48" s="5">
        <f>D36-2*D39</f>
        <v>13.844236815131696</v>
      </c>
      <c r="H48">
        <f t="shared" si="2"/>
        <v>46</v>
      </c>
      <c r="I48" s="45">
        <f>Execs!Z50</f>
        <v>38.470588235294116</v>
      </c>
      <c r="J48" s="46">
        <f>Execs!Y50</f>
        <v>0.19</v>
      </c>
      <c r="K48" s="45">
        <f>'MBA-1'!Z50</f>
        <v>39.385416666666664</v>
      </c>
      <c r="L48" s="46">
        <f>'MBA-1'!Y50</f>
        <v>0.22708333333333333</v>
      </c>
      <c r="M48" s="45">
        <f>'MBA-2'!Z50</f>
        <v>42.875</v>
      </c>
      <c r="N48" s="46">
        <f>'MBA-2'!Y50</f>
        <v>0.17425000000000002</v>
      </c>
      <c r="P48" s="19">
        <f t="shared" si="0"/>
        <v>38.470588235294116</v>
      </c>
      <c r="Q48" s="46">
        <f t="shared" si="1"/>
        <v>0.19</v>
      </c>
      <c r="S48">
        <v>65</v>
      </c>
      <c r="T48">
        <v>0.17</v>
      </c>
    </row>
    <row r="49" spans="1:20" x14ac:dyDescent="0.2">
      <c r="A49" t="s">
        <v>14</v>
      </c>
      <c r="B49" s="5">
        <f>B38-2*B39</f>
        <v>2.7449992440968893</v>
      </c>
      <c r="C49" s="5">
        <f>C38-2*C39</f>
        <v>3.7002512994426087</v>
      </c>
      <c r="D49" s="5">
        <f>D38-2*D39</f>
        <v>13.384236815131699</v>
      </c>
      <c r="H49">
        <f t="shared" si="2"/>
        <v>47</v>
      </c>
      <c r="I49" s="45">
        <f>Execs!Z51</f>
        <v>38.470588235294116</v>
      </c>
      <c r="J49" s="46">
        <f>Execs!Y51</f>
        <v>0.19</v>
      </c>
      <c r="K49" s="45">
        <f>'MBA-1'!Z51</f>
        <v>39.385416666666664</v>
      </c>
      <c r="L49" s="46">
        <f>'MBA-1'!Y51</f>
        <v>0.22708333333333333</v>
      </c>
      <c r="M49" s="45">
        <f>'MBA-2'!Z51</f>
        <v>42.875</v>
      </c>
      <c r="N49" s="46">
        <f>'MBA-2'!Y51</f>
        <v>0.17425000000000002</v>
      </c>
      <c r="P49" s="19">
        <f t="shared" si="0"/>
        <v>38.470588235294116</v>
      </c>
      <c r="Q49" s="46">
        <f t="shared" si="1"/>
        <v>0.19</v>
      </c>
      <c r="S49">
        <v>34</v>
      </c>
      <c r="T49">
        <v>0</v>
      </c>
    </row>
    <row r="50" spans="1:20" x14ac:dyDescent="0.2">
      <c r="H50">
        <f t="shared" si="2"/>
        <v>48</v>
      </c>
      <c r="I50" s="45">
        <f>Execs!Z52</f>
        <v>38.470588235294116</v>
      </c>
      <c r="J50" s="46">
        <f>Execs!Y52</f>
        <v>0.19</v>
      </c>
      <c r="K50" s="45">
        <f>'MBA-1'!Z52</f>
        <v>39.385416666666664</v>
      </c>
      <c r="L50" s="46">
        <f>'MBA-1'!Y52</f>
        <v>0.22708333333333333</v>
      </c>
      <c r="M50" s="45">
        <f>'MBA-2'!Z52</f>
        <v>42.875</v>
      </c>
      <c r="N50" s="46">
        <f>'MBA-2'!Y52</f>
        <v>0.17425000000000002</v>
      </c>
      <c r="P50" s="19">
        <f t="shared" si="0"/>
        <v>38.470588235294116</v>
      </c>
      <c r="Q50" s="46">
        <f t="shared" si="1"/>
        <v>0.19</v>
      </c>
      <c r="S50">
        <v>45</v>
      </c>
      <c r="T50">
        <v>0.185</v>
      </c>
    </row>
    <row r="51" spans="1:20" x14ac:dyDescent="0.2">
      <c r="H51">
        <f t="shared" si="2"/>
        <v>49</v>
      </c>
      <c r="I51" s="45">
        <f>Execs!Z53</f>
        <v>38.470588235294116</v>
      </c>
      <c r="J51" s="46">
        <f>Execs!Y53</f>
        <v>0.19</v>
      </c>
      <c r="K51" s="45">
        <f>'MBA-1'!Z53</f>
        <v>39.385416666666664</v>
      </c>
      <c r="L51" s="46">
        <f>'MBA-1'!Y53</f>
        <v>0.22708333333333333</v>
      </c>
      <c r="M51" s="45">
        <f>'MBA-2'!Z53</f>
        <v>42.875</v>
      </c>
      <c r="N51" s="46">
        <f>'MBA-2'!Y53</f>
        <v>0.17425000000000002</v>
      </c>
      <c r="P51" s="19">
        <f t="shared" si="0"/>
        <v>38.470588235294116</v>
      </c>
      <c r="Q51" s="46">
        <f t="shared" si="1"/>
        <v>0.19</v>
      </c>
      <c r="S51">
        <v>30</v>
      </c>
      <c r="T51">
        <v>0.19500000000000001</v>
      </c>
    </row>
    <row r="52" spans="1:20" x14ac:dyDescent="0.2">
      <c r="H52">
        <f t="shared" si="2"/>
        <v>50</v>
      </c>
      <c r="I52" s="45">
        <f>Execs!Z54</f>
        <v>38.470588235294116</v>
      </c>
      <c r="J52" s="46">
        <f>Execs!Y54</f>
        <v>0.19</v>
      </c>
      <c r="K52" s="45">
        <f>'MBA-1'!Z54</f>
        <v>39.385416666666664</v>
      </c>
      <c r="L52" s="46">
        <f>'MBA-1'!Y54</f>
        <v>0.22708333333333333</v>
      </c>
      <c r="M52" s="45">
        <f>'MBA-2'!Z54</f>
        <v>42.875</v>
      </c>
      <c r="N52" s="46">
        <f>'MBA-2'!Y54</f>
        <v>0.17425000000000002</v>
      </c>
      <c r="P52" s="19">
        <f t="shared" si="0"/>
        <v>38.470588235294116</v>
      </c>
      <c r="Q52" s="46">
        <f t="shared" si="1"/>
        <v>0.19</v>
      </c>
      <c r="S52">
        <v>20</v>
      </c>
      <c r="T52">
        <v>0.17</v>
      </c>
    </row>
    <row r="53" spans="1:20" x14ac:dyDescent="0.2">
      <c r="H53">
        <f t="shared" si="2"/>
        <v>51</v>
      </c>
      <c r="I53" s="45">
        <f>Execs!Z55</f>
        <v>38.470588235294116</v>
      </c>
      <c r="J53" s="46">
        <f>Execs!Y55</f>
        <v>0.19</v>
      </c>
      <c r="K53" s="45">
        <f>'MBA-1'!Z55</f>
        <v>39.385416666666664</v>
      </c>
      <c r="L53" s="46">
        <f>'MBA-1'!Y55</f>
        <v>0.22708333333333333</v>
      </c>
      <c r="M53" s="45">
        <f>'MBA-2'!Z55</f>
        <v>42.875</v>
      </c>
      <c r="N53" s="46">
        <f>'MBA-2'!Y55</f>
        <v>0.17425000000000002</v>
      </c>
      <c r="P53" s="19">
        <f t="shared" si="0"/>
        <v>38.470588235294116</v>
      </c>
      <c r="Q53" s="46">
        <f t="shared" si="1"/>
        <v>0.19</v>
      </c>
      <c r="S53">
        <v>92</v>
      </c>
      <c r="T53">
        <v>0.215</v>
      </c>
    </row>
    <row r="54" spans="1:20" x14ac:dyDescent="0.2">
      <c r="H54">
        <f t="shared" si="2"/>
        <v>52</v>
      </c>
      <c r="I54" s="45">
        <f>Execs!Z56</f>
        <v>38.470588235294116</v>
      </c>
      <c r="J54" s="46">
        <f>Execs!Y56</f>
        <v>0.19</v>
      </c>
      <c r="K54" s="45">
        <f>'MBA-1'!Z56</f>
        <v>39.385416666666664</v>
      </c>
      <c r="L54" s="46">
        <f>'MBA-1'!Y56</f>
        <v>0.22708333333333333</v>
      </c>
      <c r="M54" s="45">
        <f>'MBA-2'!Z56</f>
        <v>42.875</v>
      </c>
      <c r="N54" s="46">
        <f>'MBA-2'!Y56</f>
        <v>0.17425000000000002</v>
      </c>
      <c r="P54" s="19">
        <f t="shared" si="0"/>
        <v>38.470588235294116</v>
      </c>
      <c r="Q54" s="46">
        <f t="shared" si="1"/>
        <v>0.19</v>
      </c>
      <c r="S54">
        <v>40</v>
      </c>
      <c r="T54">
        <v>0.24</v>
      </c>
    </row>
    <row r="55" spans="1:20" x14ac:dyDescent="0.2">
      <c r="H55">
        <f t="shared" si="2"/>
        <v>53</v>
      </c>
      <c r="I55" s="45">
        <f>Execs!Z57</f>
        <v>38.470588235294116</v>
      </c>
      <c r="J55" s="46">
        <f>Execs!Y57</f>
        <v>0.19</v>
      </c>
      <c r="K55" s="45">
        <f>'MBA-1'!Z57</f>
        <v>39.385416666666664</v>
      </c>
      <c r="L55" s="46">
        <f>'MBA-1'!Y57</f>
        <v>0.22708333333333333</v>
      </c>
      <c r="M55" s="45">
        <f>'MBA-2'!Z57</f>
        <v>42.875</v>
      </c>
      <c r="N55" s="46">
        <f>'MBA-2'!Y57</f>
        <v>0.17425000000000002</v>
      </c>
      <c r="P55" s="19">
        <f t="shared" si="0"/>
        <v>38.470588235294116</v>
      </c>
      <c r="Q55" s="46">
        <f t="shared" si="1"/>
        <v>0.19</v>
      </c>
      <c r="S55">
        <v>25</v>
      </c>
      <c r="T55">
        <v>5.5E-2</v>
      </c>
    </row>
    <row r="56" spans="1:20" x14ac:dyDescent="0.2">
      <c r="H56">
        <f t="shared" si="2"/>
        <v>54</v>
      </c>
      <c r="I56" s="45">
        <f>Execs!Z58</f>
        <v>38.470588235294116</v>
      </c>
      <c r="J56" s="46">
        <f>Execs!Y58</f>
        <v>0.19</v>
      </c>
      <c r="K56" s="45">
        <f>'MBA-1'!Z58</f>
        <v>39.385416666666664</v>
      </c>
      <c r="L56" s="46">
        <f>'MBA-1'!Y58</f>
        <v>0.22708333333333333</v>
      </c>
      <c r="M56" s="45">
        <f>'MBA-2'!Z58</f>
        <v>42.875</v>
      </c>
      <c r="N56" s="46">
        <f>'MBA-2'!Y58</f>
        <v>0.17425000000000002</v>
      </c>
      <c r="P56" s="19">
        <f t="shared" si="0"/>
        <v>38.470588235294116</v>
      </c>
      <c r="Q56" s="46">
        <f t="shared" si="1"/>
        <v>0.19</v>
      </c>
      <c r="S56">
        <v>65</v>
      </c>
      <c r="T56">
        <v>0.4</v>
      </c>
    </row>
    <row r="57" spans="1:20" x14ac:dyDescent="0.2">
      <c r="H57">
        <f t="shared" si="2"/>
        <v>55</v>
      </c>
      <c r="I57" s="45">
        <f>Execs!Z59</f>
        <v>38.470588235294116</v>
      </c>
      <c r="J57" s="46">
        <f>Execs!Y59</f>
        <v>0.19</v>
      </c>
      <c r="K57" s="45">
        <f>'MBA-1'!Z59</f>
        <v>39.385416666666664</v>
      </c>
      <c r="L57" s="46">
        <f>'MBA-1'!Y59</f>
        <v>0.22708333333333333</v>
      </c>
      <c r="M57" s="45">
        <f>'MBA-2'!Z59</f>
        <v>42.875</v>
      </c>
      <c r="N57" s="46">
        <f>'MBA-2'!Y59</f>
        <v>0.17425000000000002</v>
      </c>
      <c r="P57" s="19">
        <f t="shared" si="0"/>
        <v>38.470588235294116</v>
      </c>
      <c r="Q57" s="46">
        <f t="shared" si="1"/>
        <v>0.19</v>
      </c>
      <c r="S57">
        <v>70</v>
      </c>
      <c r="T57">
        <v>0.12</v>
      </c>
    </row>
    <row r="58" spans="1:20" x14ac:dyDescent="0.2">
      <c r="H58">
        <f t="shared" si="2"/>
        <v>56</v>
      </c>
      <c r="I58" s="45">
        <f>Execs!Z60</f>
        <v>38.470588235294116</v>
      </c>
      <c r="J58" s="46">
        <f>Execs!Y60</f>
        <v>0.19</v>
      </c>
      <c r="K58" s="45">
        <f>'MBA-1'!Z60</f>
        <v>39.385416666666664</v>
      </c>
      <c r="L58" s="46">
        <f>'MBA-1'!Y60</f>
        <v>0.22708333333333333</v>
      </c>
      <c r="M58" s="45">
        <f>'MBA-2'!Z60</f>
        <v>42.875</v>
      </c>
      <c r="N58" s="46">
        <f>'MBA-2'!Y60</f>
        <v>0.17425000000000002</v>
      </c>
      <c r="P58" s="19">
        <f t="shared" si="0"/>
        <v>38.470588235294116</v>
      </c>
      <c r="Q58" s="46">
        <f t="shared" si="1"/>
        <v>0.19</v>
      </c>
      <c r="S58">
        <v>42.25</v>
      </c>
      <c r="T58">
        <v>0.185</v>
      </c>
    </row>
    <row r="59" spans="1:20" x14ac:dyDescent="0.2">
      <c r="H59">
        <f t="shared" si="2"/>
        <v>57</v>
      </c>
      <c r="I59" s="45">
        <f>Execs!Z61</f>
        <v>38.470588235294116</v>
      </c>
      <c r="J59" s="46">
        <f>Execs!Y61</f>
        <v>0.19</v>
      </c>
      <c r="K59" s="45">
        <f>'MBA-1'!Z61</f>
        <v>39.385416666666664</v>
      </c>
      <c r="L59" s="46">
        <f>'MBA-1'!Y61</f>
        <v>0.22708333333333333</v>
      </c>
      <c r="M59" s="45">
        <f>'MBA-2'!Z61</f>
        <v>42.875</v>
      </c>
      <c r="N59" s="46">
        <f>'MBA-2'!Y61</f>
        <v>0.17425000000000002</v>
      </c>
      <c r="P59" s="19">
        <f t="shared" si="0"/>
        <v>38.470588235294116</v>
      </c>
      <c r="Q59" s="46">
        <f t="shared" si="1"/>
        <v>0.19</v>
      </c>
      <c r="S59">
        <v>55</v>
      </c>
      <c r="T59">
        <v>0</v>
      </c>
    </row>
    <row r="60" spans="1:20" x14ac:dyDescent="0.2">
      <c r="H60">
        <f t="shared" si="2"/>
        <v>58</v>
      </c>
      <c r="I60" s="45">
        <f>Execs!Z62</f>
        <v>38.470588235294116</v>
      </c>
      <c r="J60" s="46">
        <f>Execs!Y62</f>
        <v>0.19</v>
      </c>
      <c r="K60" s="45">
        <f>'MBA-1'!Z62</f>
        <v>39.385416666666664</v>
      </c>
      <c r="L60" s="46">
        <f>'MBA-1'!Y62</f>
        <v>0.22708333333333333</v>
      </c>
      <c r="M60" s="45">
        <f>'MBA-2'!Z62</f>
        <v>42.875</v>
      </c>
      <c r="N60" s="46">
        <f>'MBA-2'!Y62</f>
        <v>0.17425000000000002</v>
      </c>
      <c r="P60" s="19">
        <f t="shared" si="0"/>
        <v>38.470588235294116</v>
      </c>
      <c r="Q60" s="46">
        <f t="shared" si="1"/>
        <v>0.19</v>
      </c>
      <c r="S60">
        <v>50</v>
      </c>
      <c r="T60">
        <v>0.185</v>
      </c>
    </row>
    <row r="61" spans="1:20" x14ac:dyDescent="0.2">
      <c r="H61">
        <f t="shared" si="2"/>
        <v>59</v>
      </c>
      <c r="I61" s="45">
        <f>Execs!Z63</f>
        <v>38.470588235294116</v>
      </c>
      <c r="J61" s="46">
        <f>Execs!Y63</f>
        <v>0.19</v>
      </c>
      <c r="K61" s="45">
        <f>'MBA-1'!Z63</f>
        <v>39.385416666666664</v>
      </c>
      <c r="L61" s="46">
        <f>'MBA-1'!Y63</f>
        <v>0.22708333333333333</v>
      </c>
      <c r="M61" s="45">
        <f>'MBA-2'!Z63</f>
        <v>42.875</v>
      </c>
      <c r="N61" s="46">
        <f>'MBA-2'!Y63</f>
        <v>0.17425000000000002</v>
      </c>
      <c r="P61" s="19">
        <f t="shared" si="0"/>
        <v>38.470588235294116</v>
      </c>
      <c r="Q61" s="46">
        <f t="shared" si="1"/>
        <v>0.19</v>
      </c>
      <c r="S61">
        <v>35</v>
      </c>
      <c r="T61">
        <v>0.03</v>
      </c>
    </row>
    <row r="62" spans="1:20" x14ac:dyDescent="0.2">
      <c r="H62">
        <f t="shared" si="2"/>
        <v>60</v>
      </c>
      <c r="I62" s="45">
        <f>Execs!Z64</f>
        <v>38.470588235294116</v>
      </c>
      <c r="J62" s="46">
        <f>Execs!Y64</f>
        <v>0.19</v>
      </c>
      <c r="K62" s="45">
        <f>'MBA-1'!Z64</f>
        <v>39.385416666666664</v>
      </c>
      <c r="L62" s="46">
        <f>'MBA-1'!Y64</f>
        <v>0.22708333333333333</v>
      </c>
      <c r="M62" s="45">
        <f>'MBA-2'!Z64</f>
        <v>42.875</v>
      </c>
      <c r="N62" s="46">
        <f>'MBA-2'!Y64</f>
        <v>0.17425000000000002</v>
      </c>
      <c r="P62" s="19">
        <f t="shared" si="0"/>
        <v>38.470588235294116</v>
      </c>
      <c r="Q62" s="46">
        <f t="shared" si="1"/>
        <v>0.19</v>
      </c>
      <c r="S62">
        <v>35</v>
      </c>
      <c r="T62">
        <v>0.17</v>
      </c>
    </row>
    <row r="63" spans="1:20" x14ac:dyDescent="0.2">
      <c r="H63">
        <f t="shared" si="2"/>
        <v>61</v>
      </c>
      <c r="I63" s="45">
        <f>Execs!Z65</f>
        <v>38.470588235294116</v>
      </c>
      <c r="J63" s="46">
        <f>Execs!Y65</f>
        <v>0.19</v>
      </c>
      <c r="K63" s="45">
        <f>'MBA-1'!Z65</f>
        <v>39.385416666666664</v>
      </c>
      <c r="L63" s="46">
        <f>'MBA-1'!Y65</f>
        <v>0.22708333333333333</v>
      </c>
      <c r="M63" s="45">
        <f>'MBA-2'!Z65</f>
        <v>42.875</v>
      </c>
      <c r="N63" s="46">
        <f>'MBA-2'!Y65</f>
        <v>0.17425000000000002</v>
      </c>
      <c r="P63" s="19">
        <f t="shared" si="0"/>
        <v>38.470588235294116</v>
      </c>
      <c r="Q63" s="46">
        <f t="shared" si="1"/>
        <v>0.19</v>
      </c>
      <c r="S63">
        <v>70</v>
      </c>
      <c r="T63">
        <v>0.12</v>
      </c>
    </row>
    <row r="64" spans="1:20" x14ac:dyDescent="0.2">
      <c r="H64">
        <f t="shared" si="2"/>
        <v>62</v>
      </c>
      <c r="I64" s="45">
        <f>Execs!Z66</f>
        <v>38.470588235294116</v>
      </c>
      <c r="J64" s="46">
        <f>Execs!Y66</f>
        <v>0.19</v>
      </c>
      <c r="K64" s="45">
        <f>'MBA-1'!Z66</f>
        <v>39.385416666666664</v>
      </c>
      <c r="L64" s="46">
        <f>'MBA-1'!Y66</f>
        <v>0.22708333333333333</v>
      </c>
      <c r="M64" s="45">
        <f>'MBA-2'!Z66</f>
        <v>42.875</v>
      </c>
      <c r="N64" s="46">
        <f>'MBA-2'!Y66</f>
        <v>0.17425000000000002</v>
      </c>
      <c r="P64" s="19">
        <f t="shared" si="0"/>
        <v>38.470588235294116</v>
      </c>
      <c r="Q64" s="46">
        <f t="shared" si="1"/>
        <v>0.19</v>
      </c>
      <c r="S64">
        <v>0</v>
      </c>
      <c r="T64">
        <v>1</v>
      </c>
    </row>
    <row r="65" spans="8:17" x14ac:dyDescent="0.2">
      <c r="H65">
        <f t="shared" si="2"/>
        <v>63</v>
      </c>
      <c r="I65" s="45">
        <f>Execs!Z67</f>
        <v>38.470588235294116</v>
      </c>
      <c r="J65" s="46">
        <f>Execs!Y67</f>
        <v>0.19</v>
      </c>
      <c r="K65" s="45">
        <f>'MBA-1'!Z67</f>
        <v>39.385416666666664</v>
      </c>
      <c r="L65" s="46">
        <f>'MBA-1'!Y67</f>
        <v>0.22708333333333333</v>
      </c>
      <c r="M65" s="45">
        <f>'MBA-2'!Z67</f>
        <v>42.875</v>
      </c>
      <c r="N65" s="46">
        <f>'MBA-2'!Y67</f>
        <v>0.17425000000000002</v>
      </c>
      <c r="P65" s="19">
        <f t="shared" si="0"/>
        <v>38.470588235294116</v>
      </c>
      <c r="Q65" s="46">
        <f t="shared" si="1"/>
        <v>0.19</v>
      </c>
    </row>
    <row r="66" spans="8:17" x14ac:dyDescent="0.2">
      <c r="H66">
        <f t="shared" si="2"/>
        <v>64</v>
      </c>
      <c r="I66" s="45">
        <f>Execs!Z68</f>
        <v>38.470588235294116</v>
      </c>
      <c r="J66" s="46">
        <f>Execs!Y68</f>
        <v>0.19</v>
      </c>
      <c r="K66" s="45">
        <f>'MBA-1'!Z68</f>
        <v>39.385416666666664</v>
      </c>
      <c r="L66" s="46">
        <f>'MBA-1'!Y68</f>
        <v>0.22708333333333333</v>
      </c>
      <c r="M66" s="45">
        <f>'MBA-2'!Z68</f>
        <v>42.875</v>
      </c>
      <c r="N66" s="46">
        <f>'MBA-2'!Y68</f>
        <v>0.17425000000000002</v>
      </c>
      <c r="P66" s="19">
        <f t="shared" si="0"/>
        <v>38.470588235294116</v>
      </c>
      <c r="Q66" s="46">
        <f t="shared" si="1"/>
        <v>0.19</v>
      </c>
    </row>
    <row r="67" spans="8:17" x14ac:dyDescent="0.2">
      <c r="H67">
        <f t="shared" si="2"/>
        <v>65</v>
      </c>
      <c r="I67" s="45">
        <f>Execs!Z69</f>
        <v>38.470588235294116</v>
      </c>
      <c r="J67" s="46">
        <f>Execs!Y69</f>
        <v>0.19</v>
      </c>
      <c r="K67" s="45">
        <f>'MBA-1'!Z69</f>
        <v>39.385416666666664</v>
      </c>
      <c r="L67" s="46">
        <f>'MBA-1'!Y69</f>
        <v>0.22708333333333333</v>
      </c>
      <c r="M67" s="45">
        <f>'MBA-2'!Z69</f>
        <v>42.875</v>
      </c>
      <c r="N67" s="46">
        <f>'MBA-2'!Y69</f>
        <v>0.17425000000000002</v>
      </c>
      <c r="P67" s="19">
        <f t="shared" si="0"/>
        <v>38.470588235294116</v>
      </c>
      <c r="Q67" s="46">
        <f t="shared" si="1"/>
        <v>0.19</v>
      </c>
    </row>
    <row r="68" spans="8:17" x14ac:dyDescent="0.2">
      <c r="H68">
        <f t="shared" si="2"/>
        <v>66</v>
      </c>
      <c r="I68" s="45">
        <f>Execs!Z70</f>
        <v>38.470588235294116</v>
      </c>
      <c r="J68" s="46">
        <f>Execs!Y70</f>
        <v>0.19</v>
      </c>
      <c r="K68" s="45">
        <f>'MBA-1'!Z70</f>
        <v>39.385416666666664</v>
      </c>
      <c r="L68" s="46">
        <f>'MBA-1'!Y70</f>
        <v>0.22708333333333333</v>
      </c>
      <c r="M68" s="45">
        <f>'MBA-2'!Z70</f>
        <v>42.875</v>
      </c>
      <c r="N68" s="46">
        <f>'MBA-2'!Y70</f>
        <v>0.17425000000000002</v>
      </c>
      <c r="P68" s="19">
        <f t="shared" ref="P68:P78" si="3">I68</f>
        <v>38.470588235294116</v>
      </c>
      <c r="Q68" s="46">
        <f t="shared" ref="Q68:Q78" si="4">J68</f>
        <v>0.19</v>
      </c>
    </row>
    <row r="69" spans="8:17" x14ac:dyDescent="0.2">
      <c r="H69">
        <f t="shared" ref="H69:H78" si="5">H68+1</f>
        <v>67</v>
      </c>
      <c r="I69" s="45">
        <f>Execs!Z71</f>
        <v>38.470588235294116</v>
      </c>
      <c r="J69" s="46">
        <f>Execs!Y71</f>
        <v>0.19</v>
      </c>
      <c r="K69" s="45">
        <f>'MBA-1'!Z71</f>
        <v>39.385416666666664</v>
      </c>
      <c r="L69" s="46">
        <f>'MBA-1'!Y71</f>
        <v>0.22708333333333333</v>
      </c>
      <c r="M69" s="45">
        <f>'MBA-2'!Z71</f>
        <v>42.875</v>
      </c>
      <c r="N69" s="46">
        <f>'MBA-2'!Y71</f>
        <v>0.17425000000000002</v>
      </c>
      <c r="P69" s="19">
        <f t="shared" si="3"/>
        <v>38.470588235294116</v>
      </c>
      <c r="Q69" s="46">
        <f t="shared" si="4"/>
        <v>0.19</v>
      </c>
    </row>
    <row r="70" spans="8:17" x14ac:dyDescent="0.2">
      <c r="H70">
        <f t="shared" si="5"/>
        <v>68</v>
      </c>
      <c r="I70" s="45">
        <f>Execs!Z72</f>
        <v>38.470588235294116</v>
      </c>
      <c r="J70" s="46">
        <f>Execs!Y72</f>
        <v>0.19</v>
      </c>
      <c r="K70" s="45">
        <f>'MBA-1'!Z72</f>
        <v>39.385416666666664</v>
      </c>
      <c r="L70" s="46">
        <f>'MBA-1'!Y72</f>
        <v>0.22708333333333333</v>
      </c>
      <c r="M70" s="45">
        <f>'MBA-2'!Z72</f>
        <v>42.875</v>
      </c>
      <c r="N70" s="46">
        <f>'MBA-2'!Y72</f>
        <v>0.17425000000000002</v>
      </c>
      <c r="P70" s="19">
        <f t="shared" si="3"/>
        <v>38.470588235294116</v>
      </c>
      <c r="Q70" s="46">
        <f t="shared" si="4"/>
        <v>0.19</v>
      </c>
    </row>
    <row r="71" spans="8:17" x14ac:dyDescent="0.2">
      <c r="H71">
        <f t="shared" si="5"/>
        <v>69</v>
      </c>
      <c r="I71" s="45">
        <f>Execs!Z73</f>
        <v>38.470588235294116</v>
      </c>
      <c r="J71" s="46">
        <f>Execs!Y73</f>
        <v>0.19</v>
      </c>
      <c r="K71" s="45">
        <f>'MBA-1'!Z73</f>
        <v>39.385416666666664</v>
      </c>
      <c r="L71" s="46">
        <f>'MBA-1'!Y73</f>
        <v>0.22708333333333333</v>
      </c>
      <c r="M71" s="45">
        <f>'MBA-2'!Z73</f>
        <v>42.875</v>
      </c>
      <c r="N71" s="46">
        <f>'MBA-2'!Y73</f>
        <v>0.17425000000000002</v>
      </c>
      <c r="P71" s="19">
        <f t="shared" si="3"/>
        <v>38.470588235294116</v>
      </c>
      <c r="Q71" s="46">
        <f t="shared" si="4"/>
        <v>0.19</v>
      </c>
    </row>
    <row r="72" spans="8:17" x14ac:dyDescent="0.2">
      <c r="H72">
        <f t="shared" si="5"/>
        <v>70</v>
      </c>
      <c r="I72" s="45">
        <f>Execs!Z74</f>
        <v>38.470588235294116</v>
      </c>
      <c r="J72" s="46">
        <f>Execs!Y74</f>
        <v>0.19</v>
      </c>
      <c r="K72" s="45">
        <f>'MBA-1'!Z74</f>
        <v>39.385416666666664</v>
      </c>
      <c r="L72" s="46">
        <f>'MBA-1'!Y74</f>
        <v>0.22708333333333333</v>
      </c>
      <c r="M72" s="45">
        <f>'MBA-2'!Z74</f>
        <v>42.875</v>
      </c>
      <c r="N72" s="46">
        <f>'MBA-2'!Y74</f>
        <v>0.17425000000000002</v>
      </c>
      <c r="P72" s="19">
        <f t="shared" si="3"/>
        <v>38.470588235294116</v>
      </c>
      <c r="Q72" s="46">
        <f t="shared" si="4"/>
        <v>0.19</v>
      </c>
    </row>
    <row r="73" spans="8:17" x14ac:dyDescent="0.2">
      <c r="H73">
        <f t="shared" si="5"/>
        <v>71</v>
      </c>
      <c r="I73" s="45">
        <f>Execs!Z75</f>
        <v>38.470588235294116</v>
      </c>
      <c r="J73" s="46">
        <f>Execs!Y75</f>
        <v>0.19</v>
      </c>
      <c r="K73" s="45">
        <f>'MBA-1'!Z75</f>
        <v>39.385416666666664</v>
      </c>
      <c r="L73" s="46">
        <f>'MBA-1'!Y75</f>
        <v>0.22708333333333333</v>
      </c>
      <c r="M73" s="45">
        <f>'MBA-2'!Z75</f>
        <v>42.875</v>
      </c>
      <c r="N73" s="46">
        <f>'MBA-2'!Y75</f>
        <v>0.17425000000000002</v>
      </c>
      <c r="P73" s="19">
        <f t="shared" si="3"/>
        <v>38.470588235294116</v>
      </c>
      <c r="Q73" s="46">
        <f t="shared" si="4"/>
        <v>0.19</v>
      </c>
    </row>
    <row r="74" spans="8:17" x14ac:dyDescent="0.2">
      <c r="H74">
        <f t="shared" si="5"/>
        <v>72</v>
      </c>
      <c r="I74" s="45">
        <f>Execs!Z76</f>
        <v>38.470588235294116</v>
      </c>
      <c r="J74" s="46">
        <f>Execs!Y76</f>
        <v>0.19</v>
      </c>
      <c r="K74" s="45">
        <f>'MBA-1'!Z76</f>
        <v>39.385416666666664</v>
      </c>
      <c r="L74" s="46">
        <f>'MBA-1'!Y76</f>
        <v>0.22708333333333333</v>
      </c>
      <c r="M74" s="45">
        <f>'MBA-2'!Z76</f>
        <v>42.875</v>
      </c>
      <c r="N74" s="46">
        <f>'MBA-2'!Y76</f>
        <v>0.17425000000000002</v>
      </c>
      <c r="P74" s="19">
        <f t="shared" si="3"/>
        <v>38.470588235294116</v>
      </c>
      <c r="Q74" s="46">
        <f t="shared" si="4"/>
        <v>0.19</v>
      </c>
    </row>
    <row r="75" spans="8:17" x14ac:dyDescent="0.2">
      <c r="H75">
        <f t="shared" si="5"/>
        <v>73</v>
      </c>
      <c r="I75" s="45">
        <f>Execs!Z77</f>
        <v>38.470588235294116</v>
      </c>
      <c r="J75" s="46">
        <f>Execs!Y77</f>
        <v>0.19</v>
      </c>
      <c r="K75" s="45">
        <f>'MBA-1'!Z77</f>
        <v>39.385416666666664</v>
      </c>
      <c r="L75" s="46">
        <f>'MBA-1'!Y77</f>
        <v>0.22708333333333333</v>
      </c>
      <c r="M75" s="45">
        <f>'MBA-2'!Z77</f>
        <v>42.875</v>
      </c>
      <c r="N75" s="46">
        <f>'MBA-2'!Y77</f>
        <v>0.17425000000000002</v>
      </c>
      <c r="P75" s="19">
        <f t="shared" si="3"/>
        <v>38.470588235294116</v>
      </c>
      <c r="Q75" s="46">
        <f t="shared" si="4"/>
        <v>0.19</v>
      </c>
    </row>
    <row r="76" spans="8:17" x14ac:dyDescent="0.2">
      <c r="H76">
        <f t="shared" si="5"/>
        <v>74</v>
      </c>
      <c r="I76" s="45">
        <f>Execs!Z78</f>
        <v>38.470588235294116</v>
      </c>
      <c r="J76" s="46">
        <f>Execs!Y78</f>
        <v>0.19</v>
      </c>
      <c r="K76" s="45">
        <f>'MBA-1'!Z78</f>
        <v>39.385416666666664</v>
      </c>
      <c r="L76" s="46">
        <f>'MBA-1'!Y78</f>
        <v>0.22708333333333333</v>
      </c>
      <c r="M76" s="45">
        <f>'MBA-2'!Z78</f>
        <v>42.875</v>
      </c>
      <c r="N76" s="46">
        <f>'MBA-2'!Y78</f>
        <v>0.17425000000000002</v>
      </c>
      <c r="P76" s="19">
        <f t="shared" si="3"/>
        <v>38.470588235294116</v>
      </c>
      <c r="Q76" s="46">
        <f t="shared" si="4"/>
        <v>0.19</v>
      </c>
    </row>
    <row r="77" spans="8:17" x14ac:dyDescent="0.2">
      <c r="H77">
        <f t="shared" si="5"/>
        <v>75</v>
      </c>
      <c r="I77" s="45">
        <f>Execs!Z79</f>
        <v>38.470588235294116</v>
      </c>
      <c r="J77" s="46">
        <f>Execs!Y79</f>
        <v>0.19</v>
      </c>
      <c r="K77" s="45">
        <f>'MBA-1'!Z79</f>
        <v>39.385416666666664</v>
      </c>
      <c r="L77" s="46">
        <f>'MBA-1'!Y79</f>
        <v>0.22708333333333333</v>
      </c>
      <c r="M77" s="45">
        <f>'MBA-2'!Z79</f>
        <v>42.875</v>
      </c>
      <c r="N77" s="46">
        <f>'MBA-2'!Y79</f>
        <v>0.17425000000000002</v>
      </c>
      <c r="P77" s="19">
        <f t="shared" si="3"/>
        <v>38.470588235294116</v>
      </c>
      <c r="Q77" s="46">
        <f t="shared" si="4"/>
        <v>0.19</v>
      </c>
    </row>
    <row r="78" spans="8:17" x14ac:dyDescent="0.2">
      <c r="H78">
        <f t="shared" si="5"/>
        <v>76</v>
      </c>
      <c r="I78" s="45">
        <f>Execs!Z80</f>
        <v>38.470588235294116</v>
      </c>
      <c r="J78" s="46">
        <f>Execs!Y80</f>
        <v>0.19</v>
      </c>
      <c r="K78" s="45">
        <f>'MBA-1'!Z80</f>
        <v>39.385416666666664</v>
      </c>
      <c r="L78" s="46">
        <f>'MBA-1'!Y80</f>
        <v>0.22708333333333333</v>
      </c>
      <c r="M78" s="45">
        <f>'MBA-2'!Z80</f>
        <v>42.875</v>
      </c>
      <c r="N78" s="46">
        <f>'MBA-2'!Y80</f>
        <v>0.17425000000000002</v>
      </c>
      <c r="P78" s="19">
        <f t="shared" si="3"/>
        <v>38.470588235294116</v>
      </c>
      <c r="Q78" s="46">
        <f t="shared" si="4"/>
        <v>0.19</v>
      </c>
    </row>
    <row r="79" spans="8:17" x14ac:dyDescent="0.2">
      <c r="H79" s="46"/>
      <c r="I79" s="46"/>
      <c r="J79" s="45"/>
      <c r="K79" s="45"/>
      <c r="L79" s="46"/>
      <c r="M79" s="45"/>
      <c r="N79" s="46"/>
      <c r="P79" s="45">
        <f>K3</f>
        <v>50</v>
      </c>
      <c r="Q79" s="46">
        <f>L3</f>
        <v>5.5E-2</v>
      </c>
    </row>
    <row r="80" spans="8:17" x14ac:dyDescent="0.2">
      <c r="P80" s="45">
        <f t="shared" ref="P80:P143" si="6">K4</f>
        <v>45</v>
      </c>
      <c r="Q80" s="46">
        <f t="shared" ref="Q80:Q143" si="7">L4</f>
        <v>0.03</v>
      </c>
    </row>
    <row r="81" spans="16:17" x14ac:dyDescent="0.2">
      <c r="P81" s="45">
        <f t="shared" si="6"/>
        <v>80</v>
      </c>
      <c r="Q81" s="46">
        <f t="shared" si="7"/>
        <v>0.24</v>
      </c>
    </row>
    <row r="82" spans="16:17" x14ac:dyDescent="0.2">
      <c r="P82" s="45">
        <f t="shared" si="6"/>
        <v>45</v>
      </c>
      <c r="Q82" s="46">
        <f t="shared" si="7"/>
        <v>0.215</v>
      </c>
    </row>
    <row r="83" spans="16:17" x14ac:dyDescent="0.2">
      <c r="P83" s="45">
        <f t="shared" si="6"/>
        <v>11</v>
      </c>
      <c r="Q83" s="46">
        <f t="shared" si="7"/>
        <v>0.32500000000000001</v>
      </c>
    </row>
    <row r="84" spans="16:17" x14ac:dyDescent="0.2">
      <c r="P84" s="45">
        <f t="shared" si="6"/>
        <v>15</v>
      </c>
      <c r="Q84" s="46">
        <f t="shared" si="7"/>
        <v>0.185</v>
      </c>
    </row>
    <row r="85" spans="16:17" x14ac:dyDescent="0.2">
      <c r="P85" s="45">
        <f t="shared" si="6"/>
        <v>40</v>
      </c>
      <c r="Q85" s="46">
        <f t="shared" si="7"/>
        <v>0.17</v>
      </c>
    </row>
    <row r="86" spans="16:17" x14ac:dyDescent="0.2">
      <c r="P86" s="45">
        <f t="shared" si="6"/>
        <v>112.5</v>
      </c>
      <c r="Q86" s="46">
        <f t="shared" si="7"/>
        <v>0.185</v>
      </c>
    </row>
    <row r="87" spans="16:17" x14ac:dyDescent="0.2">
      <c r="P87" s="45">
        <f t="shared" si="6"/>
        <v>40</v>
      </c>
      <c r="Q87" s="46">
        <f t="shared" si="7"/>
        <v>0.17</v>
      </c>
    </row>
    <row r="88" spans="16:17" x14ac:dyDescent="0.2">
      <c r="P88" s="45">
        <f t="shared" si="6"/>
        <v>20</v>
      </c>
      <c r="Q88" s="46">
        <f t="shared" si="7"/>
        <v>0.12</v>
      </c>
    </row>
    <row r="89" spans="16:17" x14ac:dyDescent="0.2">
      <c r="P89" s="45">
        <f t="shared" si="6"/>
        <v>25</v>
      </c>
      <c r="Q89" s="46">
        <f t="shared" si="7"/>
        <v>0.24</v>
      </c>
    </row>
    <row r="90" spans="16:17" x14ac:dyDescent="0.2">
      <c r="P90" s="45">
        <f t="shared" si="6"/>
        <v>69</v>
      </c>
      <c r="Q90" s="46">
        <f t="shared" si="7"/>
        <v>0.315</v>
      </c>
    </row>
    <row r="91" spans="16:17" x14ac:dyDescent="0.2">
      <c r="P91" s="45">
        <f t="shared" si="6"/>
        <v>50</v>
      </c>
      <c r="Q91" s="46">
        <f t="shared" si="7"/>
        <v>0.315</v>
      </c>
    </row>
    <row r="92" spans="16:17" x14ac:dyDescent="0.2">
      <c r="P92" s="45">
        <f t="shared" si="6"/>
        <v>40</v>
      </c>
      <c r="Q92" s="46">
        <f t="shared" si="7"/>
        <v>0.32500000000000001</v>
      </c>
    </row>
    <row r="93" spans="16:17" x14ac:dyDescent="0.2">
      <c r="P93" s="45">
        <f t="shared" si="6"/>
        <v>32</v>
      </c>
      <c r="Q93" s="46">
        <f t="shared" si="7"/>
        <v>5.5E-2</v>
      </c>
    </row>
    <row r="94" spans="16:17" x14ac:dyDescent="0.2">
      <c r="P94" s="45">
        <f t="shared" si="6"/>
        <v>25</v>
      </c>
      <c r="Q94" s="46">
        <f t="shared" si="7"/>
        <v>0.315</v>
      </c>
    </row>
    <row r="95" spans="16:17" x14ac:dyDescent="0.2">
      <c r="P95" s="45">
        <f t="shared" si="6"/>
        <v>40</v>
      </c>
      <c r="Q95" s="46">
        <f t="shared" si="7"/>
        <v>0.17</v>
      </c>
    </row>
    <row r="96" spans="16:17" x14ac:dyDescent="0.2">
      <c r="P96" s="45">
        <f t="shared" si="6"/>
        <v>38.75</v>
      </c>
      <c r="Q96" s="46">
        <f t="shared" si="7"/>
        <v>0.215</v>
      </c>
    </row>
    <row r="97" spans="16:17" x14ac:dyDescent="0.2">
      <c r="P97" s="45">
        <f t="shared" si="6"/>
        <v>42</v>
      </c>
      <c r="Q97" s="46">
        <f t="shared" si="7"/>
        <v>0.18</v>
      </c>
    </row>
    <row r="98" spans="16:17" x14ac:dyDescent="0.2">
      <c r="P98" s="45">
        <f t="shared" si="6"/>
        <v>35</v>
      </c>
      <c r="Q98" s="46">
        <f t="shared" si="7"/>
        <v>0.35499999999999998</v>
      </c>
    </row>
    <row r="99" spans="16:17" x14ac:dyDescent="0.2">
      <c r="P99" s="45">
        <f t="shared" si="6"/>
        <v>40</v>
      </c>
      <c r="Q99" s="46">
        <f t="shared" si="7"/>
        <v>5.5E-2</v>
      </c>
    </row>
    <row r="100" spans="16:17" x14ac:dyDescent="0.2">
      <c r="P100" s="45">
        <f t="shared" si="6"/>
        <v>25</v>
      </c>
      <c r="Q100" s="46">
        <f t="shared" si="7"/>
        <v>5.5E-2</v>
      </c>
    </row>
    <row r="101" spans="16:17" x14ac:dyDescent="0.2">
      <c r="P101" s="45">
        <f t="shared" si="6"/>
        <v>25</v>
      </c>
      <c r="Q101" s="46">
        <f t="shared" si="7"/>
        <v>0.16</v>
      </c>
    </row>
    <row r="102" spans="16:17" x14ac:dyDescent="0.2">
      <c r="P102" s="45">
        <f t="shared" si="6"/>
        <v>0</v>
      </c>
      <c r="Q102" s="46">
        <f t="shared" si="7"/>
        <v>1</v>
      </c>
    </row>
    <row r="103" spans="16:17" x14ac:dyDescent="0.2">
      <c r="P103" s="45">
        <f t="shared" si="6"/>
        <v>39.385416666666664</v>
      </c>
      <c r="Q103" s="46">
        <f t="shared" si="7"/>
        <v>0.22708333333333333</v>
      </c>
    </row>
    <row r="104" spans="16:17" x14ac:dyDescent="0.2">
      <c r="P104" s="45">
        <f t="shared" si="6"/>
        <v>39.385416666666664</v>
      </c>
      <c r="Q104" s="46">
        <f t="shared" si="7"/>
        <v>0.22708333333333333</v>
      </c>
    </row>
    <row r="105" spans="16:17" x14ac:dyDescent="0.2">
      <c r="P105" s="45">
        <f t="shared" si="6"/>
        <v>39.385416666666664</v>
      </c>
      <c r="Q105" s="46">
        <f t="shared" si="7"/>
        <v>0.22708333333333333</v>
      </c>
    </row>
    <row r="106" spans="16:17" x14ac:dyDescent="0.2">
      <c r="P106" s="45">
        <f t="shared" si="6"/>
        <v>39.385416666666664</v>
      </c>
      <c r="Q106" s="46">
        <f t="shared" si="7"/>
        <v>0.22708333333333333</v>
      </c>
    </row>
    <row r="107" spans="16:17" x14ac:dyDescent="0.2">
      <c r="P107" s="45">
        <f t="shared" si="6"/>
        <v>39.385416666666664</v>
      </c>
      <c r="Q107" s="46">
        <f t="shared" si="7"/>
        <v>0.22708333333333333</v>
      </c>
    </row>
    <row r="108" spans="16:17" x14ac:dyDescent="0.2">
      <c r="P108" s="45">
        <f t="shared" si="6"/>
        <v>39.385416666666664</v>
      </c>
      <c r="Q108" s="46">
        <f t="shared" si="7"/>
        <v>0.22708333333333333</v>
      </c>
    </row>
    <row r="109" spans="16:17" x14ac:dyDescent="0.2">
      <c r="P109" s="45">
        <f t="shared" si="6"/>
        <v>39.385416666666664</v>
      </c>
      <c r="Q109" s="46">
        <f t="shared" si="7"/>
        <v>0.22708333333333333</v>
      </c>
    </row>
    <row r="110" spans="16:17" x14ac:dyDescent="0.2">
      <c r="P110" s="45">
        <f t="shared" si="6"/>
        <v>39.385416666666664</v>
      </c>
      <c r="Q110" s="46">
        <f t="shared" si="7"/>
        <v>0.22708333333333333</v>
      </c>
    </row>
    <row r="111" spans="16:17" x14ac:dyDescent="0.2">
      <c r="P111" s="45">
        <f t="shared" si="6"/>
        <v>39.385416666666664</v>
      </c>
      <c r="Q111" s="46">
        <f t="shared" si="7"/>
        <v>0.22708333333333333</v>
      </c>
    </row>
    <row r="112" spans="16:17" x14ac:dyDescent="0.2">
      <c r="P112" s="45">
        <f t="shared" si="6"/>
        <v>39.385416666666664</v>
      </c>
      <c r="Q112" s="46">
        <f t="shared" si="7"/>
        <v>0.22708333333333333</v>
      </c>
    </row>
    <row r="113" spans="16:17" x14ac:dyDescent="0.2">
      <c r="P113" s="45">
        <f t="shared" si="6"/>
        <v>39.385416666666664</v>
      </c>
      <c r="Q113" s="46">
        <f t="shared" si="7"/>
        <v>0.22708333333333333</v>
      </c>
    </row>
    <row r="114" spans="16:17" x14ac:dyDescent="0.2">
      <c r="P114" s="45">
        <f t="shared" si="6"/>
        <v>39.385416666666664</v>
      </c>
      <c r="Q114" s="46">
        <f t="shared" si="7"/>
        <v>0.22708333333333333</v>
      </c>
    </row>
    <row r="115" spans="16:17" x14ac:dyDescent="0.2">
      <c r="P115" s="45">
        <f t="shared" si="6"/>
        <v>39.385416666666664</v>
      </c>
      <c r="Q115" s="46">
        <f t="shared" si="7"/>
        <v>0.22708333333333333</v>
      </c>
    </row>
    <row r="116" spans="16:17" x14ac:dyDescent="0.2">
      <c r="P116" s="45">
        <f t="shared" si="6"/>
        <v>39.385416666666664</v>
      </c>
      <c r="Q116" s="46">
        <f t="shared" si="7"/>
        <v>0.22708333333333333</v>
      </c>
    </row>
    <row r="117" spans="16:17" x14ac:dyDescent="0.2">
      <c r="P117" s="45">
        <f t="shared" si="6"/>
        <v>39.385416666666664</v>
      </c>
      <c r="Q117" s="46">
        <f t="shared" si="7"/>
        <v>0.22708333333333333</v>
      </c>
    </row>
    <row r="118" spans="16:17" x14ac:dyDescent="0.2">
      <c r="P118" s="45">
        <f t="shared" si="6"/>
        <v>39.385416666666664</v>
      </c>
      <c r="Q118" s="46">
        <f t="shared" si="7"/>
        <v>0.22708333333333333</v>
      </c>
    </row>
    <row r="119" spans="16:17" x14ac:dyDescent="0.2">
      <c r="P119" s="45">
        <f t="shared" si="6"/>
        <v>39.385416666666664</v>
      </c>
      <c r="Q119" s="46">
        <f t="shared" si="7"/>
        <v>0.22708333333333333</v>
      </c>
    </row>
    <row r="120" spans="16:17" x14ac:dyDescent="0.2">
      <c r="P120" s="45">
        <f t="shared" si="6"/>
        <v>39.385416666666664</v>
      </c>
      <c r="Q120" s="46">
        <f t="shared" si="7"/>
        <v>0.22708333333333333</v>
      </c>
    </row>
    <row r="121" spans="16:17" x14ac:dyDescent="0.2">
      <c r="P121" s="45">
        <f t="shared" si="6"/>
        <v>39.385416666666664</v>
      </c>
      <c r="Q121" s="46">
        <f t="shared" si="7"/>
        <v>0.22708333333333333</v>
      </c>
    </row>
    <row r="122" spans="16:17" x14ac:dyDescent="0.2">
      <c r="P122" s="45">
        <f t="shared" si="6"/>
        <v>39.385416666666664</v>
      </c>
      <c r="Q122" s="46">
        <f t="shared" si="7"/>
        <v>0.22708333333333333</v>
      </c>
    </row>
    <row r="123" spans="16:17" x14ac:dyDescent="0.2">
      <c r="P123" s="45">
        <f t="shared" si="6"/>
        <v>39.385416666666664</v>
      </c>
      <c r="Q123" s="46">
        <f t="shared" si="7"/>
        <v>0.22708333333333333</v>
      </c>
    </row>
    <row r="124" spans="16:17" x14ac:dyDescent="0.2">
      <c r="P124" s="45">
        <f t="shared" si="6"/>
        <v>39.385416666666664</v>
      </c>
      <c r="Q124" s="46">
        <f t="shared" si="7"/>
        <v>0.22708333333333333</v>
      </c>
    </row>
    <row r="125" spans="16:17" x14ac:dyDescent="0.2">
      <c r="P125" s="45">
        <f t="shared" si="6"/>
        <v>39.385416666666664</v>
      </c>
      <c r="Q125" s="46">
        <f t="shared" si="7"/>
        <v>0.22708333333333333</v>
      </c>
    </row>
    <row r="126" spans="16:17" x14ac:dyDescent="0.2">
      <c r="P126" s="45">
        <f t="shared" si="6"/>
        <v>39.385416666666664</v>
      </c>
      <c r="Q126" s="46">
        <f t="shared" si="7"/>
        <v>0.22708333333333333</v>
      </c>
    </row>
    <row r="127" spans="16:17" x14ac:dyDescent="0.2">
      <c r="P127" s="45">
        <f t="shared" si="6"/>
        <v>39.385416666666664</v>
      </c>
      <c r="Q127" s="46">
        <f t="shared" si="7"/>
        <v>0.22708333333333333</v>
      </c>
    </row>
    <row r="128" spans="16:17" x14ac:dyDescent="0.2">
      <c r="P128" s="45">
        <f t="shared" si="6"/>
        <v>39.385416666666664</v>
      </c>
      <c r="Q128" s="46">
        <f t="shared" si="7"/>
        <v>0.22708333333333333</v>
      </c>
    </row>
    <row r="129" spans="16:17" x14ac:dyDescent="0.2">
      <c r="P129" s="45">
        <f t="shared" si="6"/>
        <v>39.385416666666664</v>
      </c>
      <c r="Q129" s="46">
        <f t="shared" si="7"/>
        <v>0.22708333333333333</v>
      </c>
    </row>
    <row r="130" spans="16:17" x14ac:dyDescent="0.2">
      <c r="P130" s="45">
        <f t="shared" si="6"/>
        <v>39.385416666666664</v>
      </c>
      <c r="Q130" s="46">
        <f t="shared" si="7"/>
        <v>0.22708333333333333</v>
      </c>
    </row>
    <row r="131" spans="16:17" x14ac:dyDescent="0.2">
      <c r="P131" s="45">
        <f t="shared" si="6"/>
        <v>39.385416666666664</v>
      </c>
      <c r="Q131" s="46">
        <f t="shared" si="7"/>
        <v>0.22708333333333333</v>
      </c>
    </row>
    <row r="132" spans="16:17" x14ac:dyDescent="0.2">
      <c r="P132" s="45">
        <f t="shared" si="6"/>
        <v>39.385416666666664</v>
      </c>
      <c r="Q132" s="46">
        <f t="shared" si="7"/>
        <v>0.22708333333333333</v>
      </c>
    </row>
    <row r="133" spans="16:17" x14ac:dyDescent="0.2">
      <c r="P133" s="45">
        <f t="shared" si="6"/>
        <v>39.385416666666664</v>
      </c>
      <c r="Q133" s="46">
        <f t="shared" si="7"/>
        <v>0.22708333333333333</v>
      </c>
    </row>
    <row r="134" spans="16:17" x14ac:dyDescent="0.2">
      <c r="P134" s="45">
        <f t="shared" si="6"/>
        <v>39.385416666666664</v>
      </c>
      <c r="Q134" s="46">
        <f t="shared" si="7"/>
        <v>0.22708333333333333</v>
      </c>
    </row>
    <row r="135" spans="16:17" x14ac:dyDescent="0.2">
      <c r="P135" s="45">
        <f t="shared" si="6"/>
        <v>39.385416666666664</v>
      </c>
      <c r="Q135" s="46">
        <f t="shared" si="7"/>
        <v>0.22708333333333333</v>
      </c>
    </row>
    <row r="136" spans="16:17" x14ac:dyDescent="0.2">
      <c r="P136" s="45">
        <f t="shared" si="6"/>
        <v>39.385416666666664</v>
      </c>
      <c r="Q136" s="46">
        <f t="shared" si="7"/>
        <v>0.22708333333333333</v>
      </c>
    </row>
    <row r="137" spans="16:17" x14ac:dyDescent="0.2">
      <c r="P137" s="45">
        <f t="shared" si="6"/>
        <v>39.385416666666664</v>
      </c>
      <c r="Q137" s="46">
        <f t="shared" si="7"/>
        <v>0.22708333333333333</v>
      </c>
    </row>
    <row r="138" spans="16:17" x14ac:dyDescent="0.2">
      <c r="P138" s="45">
        <f t="shared" si="6"/>
        <v>39.385416666666664</v>
      </c>
      <c r="Q138" s="46">
        <f t="shared" si="7"/>
        <v>0.22708333333333333</v>
      </c>
    </row>
    <row r="139" spans="16:17" x14ac:dyDescent="0.2">
      <c r="P139" s="45">
        <f t="shared" si="6"/>
        <v>39.385416666666664</v>
      </c>
      <c r="Q139" s="46">
        <f t="shared" si="7"/>
        <v>0.22708333333333333</v>
      </c>
    </row>
    <row r="140" spans="16:17" x14ac:dyDescent="0.2">
      <c r="P140" s="45">
        <f t="shared" si="6"/>
        <v>39.385416666666664</v>
      </c>
      <c r="Q140" s="46">
        <f t="shared" si="7"/>
        <v>0.22708333333333333</v>
      </c>
    </row>
    <row r="141" spans="16:17" x14ac:dyDescent="0.2">
      <c r="P141" s="45">
        <f t="shared" si="6"/>
        <v>39.385416666666664</v>
      </c>
      <c r="Q141" s="46">
        <f t="shared" si="7"/>
        <v>0.22708333333333333</v>
      </c>
    </row>
    <row r="142" spans="16:17" x14ac:dyDescent="0.2">
      <c r="P142" s="45">
        <f t="shared" si="6"/>
        <v>39.385416666666664</v>
      </c>
      <c r="Q142" s="46">
        <f t="shared" si="7"/>
        <v>0.22708333333333333</v>
      </c>
    </row>
    <row r="143" spans="16:17" x14ac:dyDescent="0.2">
      <c r="P143" s="45">
        <f t="shared" si="6"/>
        <v>39.385416666666664</v>
      </c>
      <c r="Q143" s="46">
        <f t="shared" si="7"/>
        <v>0.22708333333333333</v>
      </c>
    </row>
    <row r="144" spans="16:17" x14ac:dyDescent="0.2">
      <c r="P144" s="45">
        <f t="shared" ref="P144:P154" si="8">K68</f>
        <v>39.385416666666664</v>
      </c>
      <c r="Q144" s="46">
        <f t="shared" ref="Q144:Q154" si="9">L68</f>
        <v>0.22708333333333333</v>
      </c>
    </row>
    <row r="145" spans="16:17" x14ac:dyDescent="0.2">
      <c r="P145" s="45">
        <f t="shared" si="8"/>
        <v>39.385416666666664</v>
      </c>
      <c r="Q145" s="46">
        <f t="shared" si="9"/>
        <v>0.22708333333333333</v>
      </c>
    </row>
    <row r="146" spans="16:17" x14ac:dyDescent="0.2">
      <c r="P146" s="45">
        <f t="shared" si="8"/>
        <v>39.385416666666664</v>
      </c>
      <c r="Q146" s="46">
        <f t="shared" si="9"/>
        <v>0.22708333333333333</v>
      </c>
    </row>
    <row r="147" spans="16:17" x14ac:dyDescent="0.2">
      <c r="P147" s="45">
        <f t="shared" si="8"/>
        <v>39.385416666666664</v>
      </c>
      <c r="Q147" s="46">
        <f t="shared" si="9"/>
        <v>0.22708333333333333</v>
      </c>
    </row>
    <row r="148" spans="16:17" x14ac:dyDescent="0.2">
      <c r="P148" s="45">
        <f t="shared" si="8"/>
        <v>39.385416666666664</v>
      </c>
      <c r="Q148" s="46">
        <f t="shared" si="9"/>
        <v>0.22708333333333333</v>
      </c>
    </row>
    <row r="149" spans="16:17" x14ac:dyDescent="0.2">
      <c r="P149" s="45">
        <f t="shared" si="8"/>
        <v>39.385416666666664</v>
      </c>
      <c r="Q149" s="46">
        <f t="shared" si="9"/>
        <v>0.22708333333333333</v>
      </c>
    </row>
    <row r="150" spans="16:17" x14ac:dyDescent="0.2">
      <c r="P150" s="45">
        <f t="shared" si="8"/>
        <v>39.385416666666664</v>
      </c>
      <c r="Q150" s="46">
        <f t="shared" si="9"/>
        <v>0.22708333333333333</v>
      </c>
    </row>
    <row r="151" spans="16:17" x14ac:dyDescent="0.2">
      <c r="P151" s="45">
        <f t="shared" si="8"/>
        <v>39.385416666666664</v>
      </c>
      <c r="Q151" s="46">
        <f t="shared" si="9"/>
        <v>0.22708333333333333</v>
      </c>
    </row>
    <row r="152" spans="16:17" x14ac:dyDescent="0.2">
      <c r="P152" s="45">
        <f t="shared" si="8"/>
        <v>39.385416666666664</v>
      </c>
      <c r="Q152" s="46">
        <f t="shared" si="9"/>
        <v>0.22708333333333333</v>
      </c>
    </row>
    <row r="153" spans="16:17" x14ac:dyDescent="0.2">
      <c r="P153" s="45">
        <f t="shared" si="8"/>
        <v>39.385416666666664</v>
      </c>
      <c r="Q153" s="46">
        <f t="shared" si="9"/>
        <v>0.22708333333333333</v>
      </c>
    </row>
    <row r="154" spans="16:17" x14ac:dyDescent="0.2">
      <c r="P154" s="45">
        <f t="shared" si="8"/>
        <v>39.385416666666664</v>
      </c>
      <c r="Q154" s="46">
        <f t="shared" si="9"/>
        <v>0.22708333333333333</v>
      </c>
    </row>
    <row r="155" spans="16:17" x14ac:dyDescent="0.2">
      <c r="P155" s="45">
        <f>M3</f>
        <v>49.75</v>
      </c>
      <c r="Q155" s="46">
        <f>N3</f>
        <v>0.185</v>
      </c>
    </row>
    <row r="156" spans="16:17" x14ac:dyDescent="0.2">
      <c r="P156" s="45">
        <f t="shared" ref="P156:P219" si="10">M4</f>
        <v>27</v>
      </c>
      <c r="Q156" s="46">
        <f t="shared" ref="Q156:Q219" si="11">N4</f>
        <v>0.17</v>
      </c>
    </row>
    <row r="157" spans="16:17" x14ac:dyDescent="0.2">
      <c r="P157" s="45">
        <f t="shared" si="10"/>
        <v>22</v>
      </c>
      <c r="Q157" s="46">
        <f t="shared" si="11"/>
        <v>5.5E-2</v>
      </c>
    </row>
    <row r="158" spans="16:17" x14ac:dyDescent="0.2">
      <c r="P158" s="45">
        <f t="shared" si="10"/>
        <v>28</v>
      </c>
      <c r="Q158" s="46">
        <f t="shared" si="11"/>
        <v>5.5E-2</v>
      </c>
    </row>
    <row r="159" spans="16:17" x14ac:dyDescent="0.2">
      <c r="P159" s="45">
        <f t="shared" si="10"/>
        <v>80</v>
      </c>
      <c r="Q159" s="46">
        <f t="shared" si="11"/>
        <v>7.4999999999999997E-2</v>
      </c>
    </row>
    <row r="160" spans="16:17" x14ac:dyDescent="0.2">
      <c r="P160" s="45">
        <f t="shared" si="10"/>
        <v>65</v>
      </c>
      <c r="Q160" s="46">
        <f t="shared" si="11"/>
        <v>5.5E-2</v>
      </c>
    </row>
    <row r="161" spans="16:17" x14ac:dyDescent="0.2">
      <c r="P161" s="45">
        <f t="shared" si="10"/>
        <v>35</v>
      </c>
      <c r="Q161" s="46">
        <f t="shared" si="11"/>
        <v>0.24</v>
      </c>
    </row>
    <row r="162" spans="16:17" x14ac:dyDescent="0.2">
      <c r="P162" s="45">
        <f t="shared" si="10"/>
        <v>26</v>
      </c>
      <c r="Q162" s="46">
        <f t="shared" si="11"/>
        <v>0.23499999999999999</v>
      </c>
    </row>
    <row r="163" spans="16:17" x14ac:dyDescent="0.2">
      <c r="P163" s="45">
        <f t="shared" si="10"/>
        <v>30</v>
      </c>
      <c r="Q163" s="46">
        <f t="shared" si="11"/>
        <v>0.23499999999999999</v>
      </c>
    </row>
    <row r="164" spans="16:17" x14ac:dyDescent="0.2">
      <c r="P164" s="45">
        <f t="shared" si="10"/>
        <v>20</v>
      </c>
      <c r="Q164" s="46">
        <f t="shared" si="11"/>
        <v>0.03</v>
      </c>
    </row>
    <row r="165" spans="16:17" x14ac:dyDescent="0.2">
      <c r="P165" s="45">
        <f t="shared" si="10"/>
        <v>43</v>
      </c>
      <c r="Q165" s="46">
        <f t="shared" si="11"/>
        <v>0.315</v>
      </c>
    </row>
    <row r="166" spans="16:17" x14ac:dyDescent="0.2">
      <c r="P166" s="45">
        <f t="shared" si="10"/>
        <v>20</v>
      </c>
      <c r="Q166" s="46">
        <f t="shared" si="11"/>
        <v>0.12</v>
      </c>
    </row>
    <row r="167" spans="16:17" x14ac:dyDescent="0.2">
      <c r="P167" s="45">
        <f t="shared" si="10"/>
        <v>40</v>
      </c>
      <c r="Q167" s="46">
        <f t="shared" si="11"/>
        <v>0.24</v>
      </c>
    </row>
    <row r="168" spans="16:17" x14ac:dyDescent="0.2">
      <c r="P168" s="45">
        <f t="shared" si="10"/>
        <v>30</v>
      </c>
      <c r="Q168" s="46">
        <f t="shared" si="11"/>
        <v>7.4999999999999997E-2</v>
      </c>
    </row>
    <row r="169" spans="16:17" x14ac:dyDescent="0.2">
      <c r="P169" s="45">
        <f t="shared" si="10"/>
        <v>86.5</v>
      </c>
      <c r="Q169" s="46">
        <f t="shared" si="11"/>
        <v>0.45</v>
      </c>
    </row>
    <row r="170" spans="16:17" x14ac:dyDescent="0.2">
      <c r="P170" s="45">
        <f t="shared" si="10"/>
        <v>75</v>
      </c>
      <c r="Q170" s="46">
        <f t="shared" si="11"/>
        <v>5.5E-2</v>
      </c>
    </row>
    <row r="171" spans="16:17" x14ac:dyDescent="0.2">
      <c r="P171" s="45">
        <f t="shared" si="10"/>
        <v>25</v>
      </c>
      <c r="Q171" s="46">
        <f t="shared" si="11"/>
        <v>0.35499999999999998</v>
      </c>
    </row>
    <row r="172" spans="16:17" x14ac:dyDescent="0.2">
      <c r="P172" s="45">
        <f t="shared" si="10"/>
        <v>27.5</v>
      </c>
      <c r="Q172" s="46">
        <f t="shared" si="11"/>
        <v>0.24</v>
      </c>
    </row>
    <row r="173" spans="16:17" x14ac:dyDescent="0.2">
      <c r="P173" s="45">
        <f t="shared" si="10"/>
        <v>40</v>
      </c>
      <c r="Q173" s="46">
        <f t="shared" si="11"/>
        <v>0.115</v>
      </c>
    </row>
    <row r="174" spans="16:17" x14ac:dyDescent="0.2">
      <c r="P174" s="45">
        <f t="shared" si="10"/>
        <v>87.75</v>
      </c>
      <c r="Q174" s="46">
        <f t="shared" si="11"/>
        <v>0.185</v>
      </c>
    </row>
    <row r="175" spans="16:17" x14ac:dyDescent="0.2">
      <c r="P175" s="45">
        <f t="shared" si="10"/>
        <v>42.875</v>
      </c>
      <c r="Q175" s="46">
        <f t="shared" si="11"/>
        <v>0.17425000000000002</v>
      </c>
    </row>
    <row r="176" spans="16:17" x14ac:dyDescent="0.2">
      <c r="P176" s="45">
        <f t="shared" si="10"/>
        <v>42.875</v>
      </c>
      <c r="Q176" s="46">
        <f t="shared" si="11"/>
        <v>0.17425000000000002</v>
      </c>
    </row>
    <row r="177" spans="16:17" x14ac:dyDescent="0.2">
      <c r="P177" s="45">
        <f t="shared" si="10"/>
        <v>42.875</v>
      </c>
      <c r="Q177" s="46">
        <f t="shared" si="11"/>
        <v>0.17425000000000002</v>
      </c>
    </row>
    <row r="178" spans="16:17" x14ac:dyDescent="0.2">
      <c r="P178" s="45">
        <f t="shared" si="10"/>
        <v>42.875</v>
      </c>
      <c r="Q178" s="46">
        <f t="shared" si="11"/>
        <v>0.17425000000000002</v>
      </c>
    </row>
    <row r="179" spans="16:17" x14ac:dyDescent="0.2">
      <c r="P179" s="45">
        <f t="shared" si="10"/>
        <v>42.875</v>
      </c>
      <c r="Q179" s="46">
        <f t="shared" si="11"/>
        <v>0.17425000000000002</v>
      </c>
    </row>
    <row r="180" spans="16:17" x14ac:dyDescent="0.2">
      <c r="P180" s="45">
        <f t="shared" si="10"/>
        <v>42.875</v>
      </c>
      <c r="Q180" s="46">
        <f t="shared" si="11"/>
        <v>0.17425000000000002</v>
      </c>
    </row>
    <row r="181" spans="16:17" x14ac:dyDescent="0.2">
      <c r="P181" s="45">
        <f t="shared" si="10"/>
        <v>42.875</v>
      </c>
      <c r="Q181" s="46">
        <f t="shared" si="11"/>
        <v>0.17425000000000002</v>
      </c>
    </row>
    <row r="182" spans="16:17" x14ac:dyDescent="0.2">
      <c r="P182" s="45">
        <f t="shared" si="10"/>
        <v>42.875</v>
      </c>
      <c r="Q182" s="46">
        <f t="shared" si="11"/>
        <v>0.17425000000000002</v>
      </c>
    </row>
    <row r="183" spans="16:17" x14ac:dyDescent="0.2">
      <c r="P183" s="45">
        <f t="shared" si="10"/>
        <v>42.875</v>
      </c>
      <c r="Q183" s="46">
        <f t="shared" si="11"/>
        <v>0.17425000000000002</v>
      </c>
    </row>
    <row r="184" spans="16:17" x14ac:dyDescent="0.2">
      <c r="P184" s="45">
        <f t="shared" si="10"/>
        <v>42.875</v>
      </c>
      <c r="Q184" s="46">
        <f t="shared" si="11"/>
        <v>0.17425000000000002</v>
      </c>
    </row>
    <row r="185" spans="16:17" x14ac:dyDescent="0.2">
      <c r="P185" s="45">
        <f t="shared" si="10"/>
        <v>42.875</v>
      </c>
      <c r="Q185" s="46">
        <f t="shared" si="11"/>
        <v>0.17425000000000002</v>
      </c>
    </row>
    <row r="186" spans="16:17" x14ac:dyDescent="0.2">
      <c r="P186" s="45">
        <f t="shared" si="10"/>
        <v>42.875</v>
      </c>
      <c r="Q186" s="46">
        <f t="shared" si="11"/>
        <v>0.17425000000000002</v>
      </c>
    </row>
    <row r="187" spans="16:17" x14ac:dyDescent="0.2">
      <c r="P187" s="45">
        <f t="shared" si="10"/>
        <v>42.875</v>
      </c>
      <c r="Q187" s="46">
        <f t="shared" si="11"/>
        <v>0.17425000000000002</v>
      </c>
    </row>
    <row r="188" spans="16:17" x14ac:dyDescent="0.2">
      <c r="P188" s="45">
        <f t="shared" si="10"/>
        <v>42.875</v>
      </c>
      <c r="Q188" s="46">
        <f t="shared" si="11"/>
        <v>0.17425000000000002</v>
      </c>
    </row>
    <row r="189" spans="16:17" x14ac:dyDescent="0.2">
      <c r="P189" s="45">
        <f t="shared" si="10"/>
        <v>42.875</v>
      </c>
      <c r="Q189" s="46">
        <f t="shared" si="11"/>
        <v>0.17425000000000002</v>
      </c>
    </row>
    <row r="190" spans="16:17" x14ac:dyDescent="0.2">
      <c r="P190" s="45">
        <f t="shared" si="10"/>
        <v>42.875</v>
      </c>
      <c r="Q190" s="46">
        <f t="shared" si="11"/>
        <v>0.17425000000000002</v>
      </c>
    </row>
    <row r="191" spans="16:17" x14ac:dyDescent="0.2">
      <c r="P191" s="45">
        <f t="shared" si="10"/>
        <v>42.875</v>
      </c>
      <c r="Q191" s="46">
        <f t="shared" si="11"/>
        <v>0.17425000000000002</v>
      </c>
    </row>
    <row r="192" spans="16:17" x14ac:dyDescent="0.2">
      <c r="P192" s="45">
        <f t="shared" si="10"/>
        <v>42.875</v>
      </c>
      <c r="Q192" s="46">
        <f t="shared" si="11"/>
        <v>0.17425000000000002</v>
      </c>
    </row>
    <row r="193" spans="16:17" x14ac:dyDescent="0.2">
      <c r="P193" s="45">
        <f t="shared" si="10"/>
        <v>42.875</v>
      </c>
      <c r="Q193" s="46">
        <f t="shared" si="11"/>
        <v>0.17425000000000002</v>
      </c>
    </row>
    <row r="194" spans="16:17" x14ac:dyDescent="0.2">
      <c r="P194" s="45">
        <f t="shared" si="10"/>
        <v>42.875</v>
      </c>
      <c r="Q194" s="46">
        <f t="shared" si="11"/>
        <v>0.17425000000000002</v>
      </c>
    </row>
    <row r="195" spans="16:17" x14ac:dyDescent="0.2">
      <c r="P195" s="45">
        <f t="shared" si="10"/>
        <v>42.875</v>
      </c>
      <c r="Q195" s="46">
        <f t="shared" si="11"/>
        <v>0.17425000000000002</v>
      </c>
    </row>
    <row r="196" spans="16:17" x14ac:dyDescent="0.2">
      <c r="P196" s="45">
        <f t="shared" si="10"/>
        <v>42.875</v>
      </c>
      <c r="Q196" s="46">
        <f t="shared" si="11"/>
        <v>0.17425000000000002</v>
      </c>
    </row>
    <row r="197" spans="16:17" x14ac:dyDescent="0.2">
      <c r="P197" s="45">
        <f t="shared" si="10"/>
        <v>42.875</v>
      </c>
      <c r="Q197" s="46">
        <f t="shared" si="11"/>
        <v>0.17425000000000002</v>
      </c>
    </row>
    <row r="198" spans="16:17" x14ac:dyDescent="0.2">
      <c r="P198" s="45">
        <f t="shared" si="10"/>
        <v>42.875</v>
      </c>
      <c r="Q198" s="46">
        <f t="shared" si="11"/>
        <v>0.17425000000000002</v>
      </c>
    </row>
    <row r="199" spans="16:17" x14ac:dyDescent="0.2">
      <c r="P199" s="45">
        <f t="shared" si="10"/>
        <v>42.875</v>
      </c>
      <c r="Q199" s="46">
        <f t="shared" si="11"/>
        <v>0.17425000000000002</v>
      </c>
    </row>
    <row r="200" spans="16:17" x14ac:dyDescent="0.2">
      <c r="P200" s="45">
        <f t="shared" si="10"/>
        <v>42.875</v>
      </c>
      <c r="Q200" s="46">
        <f t="shared" si="11"/>
        <v>0.17425000000000002</v>
      </c>
    </row>
    <row r="201" spans="16:17" x14ac:dyDescent="0.2">
      <c r="P201" s="45">
        <f t="shared" si="10"/>
        <v>42.875</v>
      </c>
      <c r="Q201" s="46">
        <f t="shared" si="11"/>
        <v>0.17425000000000002</v>
      </c>
    </row>
    <row r="202" spans="16:17" x14ac:dyDescent="0.2">
      <c r="P202" s="45">
        <f t="shared" si="10"/>
        <v>42.875</v>
      </c>
      <c r="Q202" s="46">
        <f t="shared" si="11"/>
        <v>0.17425000000000002</v>
      </c>
    </row>
    <row r="203" spans="16:17" x14ac:dyDescent="0.2">
      <c r="P203" s="45">
        <f t="shared" si="10"/>
        <v>42.875</v>
      </c>
      <c r="Q203" s="46">
        <f t="shared" si="11"/>
        <v>0.17425000000000002</v>
      </c>
    </row>
    <row r="204" spans="16:17" x14ac:dyDescent="0.2">
      <c r="P204" s="45">
        <f t="shared" si="10"/>
        <v>42.875</v>
      </c>
      <c r="Q204" s="46">
        <f t="shared" si="11"/>
        <v>0.17425000000000002</v>
      </c>
    </row>
    <row r="205" spans="16:17" x14ac:dyDescent="0.2">
      <c r="P205" s="45">
        <f t="shared" si="10"/>
        <v>42.875</v>
      </c>
      <c r="Q205" s="46">
        <f t="shared" si="11"/>
        <v>0.17425000000000002</v>
      </c>
    </row>
    <row r="206" spans="16:17" x14ac:dyDescent="0.2">
      <c r="P206" s="45">
        <f t="shared" si="10"/>
        <v>42.875</v>
      </c>
      <c r="Q206" s="46">
        <f t="shared" si="11"/>
        <v>0.17425000000000002</v>
      </c>
    </row>
    <row r="207" spans="16:17" x14ac:dyDescent="0.2">
      <c r="P207" s="45">
        <f t="shared" si="10"/>
        <v>42.875</v>
      </c>
      <c r="Q207" s="46">
        <f t="shared" si="11"/>
        <v>0.17425000000000002</v>
      </c>
    </row>
    <row r="208" spans="16:17" x14ac:dyDescent="0.2">
      <c r="P208" s="45">
        <f t="shared" si="10"/>
        <v>42.875</v>
      </c>
      <c r="Q208" s="46">
        <f t="shared" si="11"/>
        <v>0.17425000000000002</v>
      </c>
    </row>
    <row r="209" spans="16:17" x14ac:dyDescent="0.2">
      <c r="P209" s="45">
        <f t="shared" si="10"/>
        <v>42.875</v>
      </c>
      <c r="Q209" s="46">
        <f t="shared" si="11"/>
        <v>0.17425000000000002</v>
      </c>
    </row>
    <row r="210" spans="16:17" x14ac:dyDescent="0.2">
      <c r="P210" s="45">
        <f t="shared" si="10"/>
        <v>42.875</v>
      </c>
      <c r="Q210" s="46">
        <f t="shared" si="11"/>
        <v>0.17425000000000002</v>
      </c>
    </row>
    <row r="211" spans="16:17" x14ac:dyDescent="0.2">
      <c r="P211" s="45">
        <f t="shared" si="10"/>
        <v>42.875</v>
      </c>
      <c r="Q211" s="46">
        <f t="shared" si="11"/>
        <v>0.17425000000000002</v>
      </c>
    </row>
    <row r="212" spans="16:17" x14ac:dyDescent="0.2">
      <c r="P212" s="45">
        <f t="shared" si="10"/>
        <v>42.875</v>
      </c>
      <c r="Q212" s="46">
        <f t="shared" si="11"/>
        <v>0.17425000000000002</v>
      </c>
    </row>
    <row r="213" spans="16:17" x14ac:dyDescent="0.2">
      <c r="P213" s="45">
        <f t="shared" si="10"/>
        <v>42.875</v>
      </c>
      <c r="Q213" s="46">
        <f t="shared" si="11"/>
        <v>0.17425000000000002</v>
      </c>
    </row>
    <row r="214" spans="16:17" x14ac:dyDescent="0.2">
      <c r="P214" s="45">
        <f t="shared" si="10"/>
        <v>42.875</v>
      </c>
      <c r="Q214" s="46">
        <f t="shared" si="11"/>
        <v>0.17425000000000002</v>
      </c>
    </row>
    <row r="215" spans="16:17" x14ac:dyDescent="0.2">
      <c r="P215" s="45">
        <f t="shared" si="10"/>
        <v>42.875</v>
      </c>
      <c r="Q215" s="46">
        <f t="shared" si="11"/>
        <v>0.17425000000000002</v>
      </c>
    </row>
    <row r="216" spans="16:17" x14ac:dyDescent="0.2">
      <c r="P216" s="45">
        <f t="shared" si="10"/>
        <v>42.875</v>
      </c>
      <c r="Q216" s="46">
        <f t="shared" si="11"/>
        <v>0.17425000000000002</v>
      </c>
    </row>
    <row r="217" spans="16:17" x14ac:dyDescent="0.2">
      <c r="P217" s="45">
        <f t="shared" si="10"/>
        <v>42.875</v>
      </c>
      <c r="Q217" s="46">
        <f t="shared" si="11"/>
        <v>0.17425000000000002</v>
      </c>
    </row>
    <row r="218" spans="16:17" x14ac:dyDescent="0.2">
      <c r="P218" s="45">
        <f t="shared" si="10"/>
        <v>42.875</v>
      </c>
      <c r="Q218" s="46">
        <f t="shared" si="11"/>
        <v>0.17425000000000002</v>
      </c>
    </row>
    <row r="219" spans="16:17" x14ac:dyDescent="0.2">
      <c r="P219" s="45">
        <f t="shared" si="10"/>
        <v>42.875</v>
      </c>
      <c r="Q219" s="46">
        <f t="shared" si="11"/>
        <v>0.17425000000000002</v>
      </c>
    </row>
    <row r="220" spans="16:17" x14ac:dyDescent="0.2">
      <c r="P220" s="45">
        <f t="shared" ref="P220:P230" si="12">M68</f>
        <v>42.875</v>
      </c>
      <c r="Q220" s="46">
        <f t="shared" ref="Q220:Q230" si="13">N68</f>
        <v>0.17425000000000002</v>
      </c>
    </row>
    <row r="221" spans="16:17" x14ac:dyDescent="0.2">
      <c r="P221" s="45">
        <f t="shared" si="12"/>
        <v>42.875</v>
      </c>
      <c r="Q221" s="46">
        <f t="shared" si="13"/>
        <v>0.17425000000000002</v>
      </c>
    </row>
    <row r="222" spans="16:17" x14ac:dyDescent="0.2">
      <c r="P222" s="45">
        <f t="shared" si="12"/>
        <v>42.875</v>
      </c>
      <c r="Q222" s="46">
        <f t="shared" si="13"/>
        <v>0.17425000000000002</v>
      </c>
    </row>
    <row r="223" spans="16:17" x14ac:dyDescent="0.2">
      <c r="P223" s="45">
        <f t="shared" si="12"/>
        <v>42.875</v>
      </c>
      <c r="Q223" s="46">
        <f t="shared" si="13"/>
        <v>0.17425000000000002</v>
      </c>
    </row>
    <row r="224" spans="16:17" x14ac:dyDescent="0.2">
      <c r="P224" s="45">
        <f t="shared" si="12"/>
        <v>42.875</v>
      </c>
      <c r="Q224" s="46">
        <f t="shared" si="13"/>
        <v>0.17425000000000002</v>
      </c>
    </row>
    <row r="225" spans="16:17" x14ac:dyDescent="0.2">
      <c r="P225" s="45">
        <f t="shared" si="12"/>
        <v>42.875</v>
      </c>
      <c r="Q225" s="46">
        <f t="shared" si="13"/>
        <v>0.17425000000000002</v>
      </c>
    </row>
    <row r="226" spans="16:17" x14ac:dyDescent="0.2">
      <c r="P226" s="45">
        <f t="shared" si="12"/>
        <v>42.875</v>
      </c>
      <c r="Q226" s="46">
        <f t="shared" si="13"/>
        <v>0.17425000000000002</v>
      </c>
    </row>
    <row r="227" spans="16:17" x14ac:dyDescent="0.2">
      <c r="P227" s="45">
        <f t="shared" si="12"/>
        <v>42.875</v>
      </c>
      <c r="Q227" s="46">
        <f t="shared" si="13"/>
        <v>0.17425000000000002</v>
      </c>
    </row>
    <row r="228" spans="16:17" x14ac:dyDescent="0.2">
      <c r="P228" s="45">
        <f t="shared" si="12"/>
        <v>42.875</v>
      </c>
      <c r="Q228" s="46">
        <f t="shared" si="13"/>
        <v>0.17425000000000002</v>
      </c>
    </row>
    <row r="229" spans="16:17" x14ac:dyDescent="0.2">
      <c r="P229" s="45">
        <f t="shared" si="12"/>
        <v>42.875</v>
      </c>
      <c r="Q229" s="46">
        <f t="shared" si="13"/>
        <v>0.17425000000000002</v>
      </c>
    </row>
    <row r="230" spans="16:17" x14ac:dyDescent="0.2">
      <c r="P230" s="45">
        <f t="shared" si="12"/>
        <v>42.875</v>
      </c>
      <c r="Q230" s="46">
        <f t="shared" si="13"/>
        <v>0.17425000000000002</v>
      </c>
    </row>
    <row r="231" spans="16:17" x14ac:dyDescent="0.2">
      <c r="P231" s="45"/>
      <c r="Q231" s="46"/>
    </row>
    <row r="232" spans="16:17" x14ac:dyDescent="0.2">
      <c r="P232" s="45"/>
      <c r="Q232" s="46"/>
    </row>
  </sheetData>
  <phoneticPr fontId="3" type="noConversion"/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4</vt:i4>
      </vt:variant>
    </vt:vector>
  </HeadingPairs>
  <TitlesOfParts>
    <vt:vector size="9" baseType="lpstr">
      <vt:lpstr>Execs</vt:lpstr>
      <vt:lpstr>MBA-1</vt:lpstr>
      <vt:lpstr>MBA-2</vt:lpstr>
      <vt:lpstr>Past Results</vt:lpstr>
      <vt:lpstr>Sheet4</vt:lpstr>
      <vt:lpstr>MD Best Options</vt:lpstr>
      <vt:lpstr>% Optimal for MD</vt:lpstr>
      <vt:lpstr>$ Left on table</vt:lpstr>
      <vt:lpstr>Tradeoffs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El-Tek Debriefing Spreadsheet</dc:title>
  <dc:creator>Preferred Customer</dc:creator>
  <cp:lastModifiedBy>Wisconsin School of Business</cp:lastModifiedBy>
  <cp:lastPrinted>2009-01-27T15:55:36Z</cp:lastPrinted>
  <dcterms:created xsi:type="dcterms:W3CDTF">1996-09-26T20:47:35Z</dcterms:created>
  <dcterms:modified xsi:type="dcterms:W3CDTF">2011-11-19T22:07:28Z</dcterms:modified>
</cp:coreProperties>
</file>